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5480" windowHeight="11640" activeTab="0"/>
  </bookViews>
  <sheets>
    <sheet name="DEFINITIVO" sheetId="1" r:id="rId1"/>
    <sheet name="PRESUPUESTO A AGOSTO 2011" sheetId="2" r:id="rId2"/>
  </sheets>
  <definedNames>
    <definedName name="_xlnm._FilterDatabase" localSheetId="0" hidden="1">'DEFINITIVO'!$A$12:$O$149</definedName>
    <definedName name="_xlnm.Print_Area" localSheetId="0">'DEFINITIVO'!$B$7:$Q$153</definedName>
    <definedName name="_xlnm.Print_Titles" localSheetId="0">'DEFINITIVO'!$B:$B,'DEFINITIVO'!$12:$12</definedName>
  </definedNames>
  <calcPr fullCalcOnLoad="1"/>
</workbook>
</file>

<file path=xl/sharedStrings.xml><?xml version="1.0" encoding="utf-8"?>
<sst xmlns="http://schemas.openxmlformats.org/spreadsheetml/2006/main" count="234" uniqueCount="205">
  <si>
    <t>CORPORACION MUNICIPAL DE PUNTA ARENAS</t>
  </si>
  <si>
    <t>JORGE MONTT 890 PUNTA ARENAS</t>
  </si>
  <si>
    <t>RUT : 70.931.900-0 FONO : 614910 - 614900</t>
  </si>
  <si>
    <t>ADMINISTRADORA DE SERVICIOS TRASPASADOS</t>
  </si>
  <si>
    <t>FACTOR DE ACTUALIZACION 2010-1011</t>
  </si>
  <si>
    <t>CODIGO</t>
  </si>
  <si>
    <t>CUENTA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</si>
  <si>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</si>
  <si>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</si>
  <si>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</si>
  <si>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</si>
  <si>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</si>
  <si>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</si>
  <si>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</si>
  <si>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</si>
  <si>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</si>
  <si>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</si>
  <si>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</si>
  <si>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</si>
  <si>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MONTO</t>
  </si>
  <si>
    <t>SUBTOTAL</t>
  </si>
  <si>
    <t>TOTAL ANUAL</t>
  </si>
  <si>
    <t>PROYECCIÓN DE PAGOS DEUDAS</t>
  </si>
  <si>
    <t>LINEA SOBREGIRO</t>
  </si>
  <si>
    <t>PROYECTOS LEY SEP</t>
  </si>
  <si>
    <t xml:space="preserve">TOTAL INGRESOS </t>
  </si>
  <si>
    <t>SUBVENCION GENERAL</t>
  </si>
  <si>
    <t>PARV.1DO. NIVEL TRANSICION</t>
  </si>
  <si>
    <t>SUBV. EDUC PARV. 2DO NIVEL TRA</t>
  </si>
  <si>
    <t>SUBV. EDUC. GRAL. BASICA 1 A 6</t>
  </si>
  <si>
    <t>SUBVENCION BASICA 1-2 JEC</t>
  </si>
  <si>
    <t>SUBV. GRAL. BASICA 7 A 8</t>
  </si>
  <si>
    <t>SUBVENCION BASICA 3-8 JEC</t>
  </si>
  <si>
    <t>SUBV. EDUC. BASICA DE ADULTOS</t>
  </si>
  <si>
    <t>SUBV. EDUC. ESPECIAL DIFERENC.</t>
  </si>
  <si>
    <t>SUBV.EDUC. MEDIA H-C CON JECD</t>
  </si>
  <si>
    <t>EDUC. MEDIA T-P INDUST. CON JECD</t>
  </si>
  <si>
    <t>SUBV.EDUC.MEDIA T-P COM. Y TEC</t>
  </si>
  <si>
    <t>EDUC. MEDIA T-P COM. Y TEC. JECD</t>
  </si>
  <si>
    <t>SUBV.EDUC.MEDIA H-C Y T-P ADUL</t>
  </si>
  <si>
    <t>EDUC. MEDIA T-P MARITIMA SIN JECD</t>
  </si>
  <si>
    <t>ASIGNACIONES ESPECIALES</t>
  </si>
  <si>
    <t>ASIGNACION ZONA</t>
  </si>
  <si>
    <t>ASIG. DESEMPEÑO DIFICIL (EDUCACION)</t>
  </si>
  <si>
    <t>ASIGNACION RURALIDAD</t>
  </si>
  <si>
    <t>MAYOR IMPONIBILIDAD LEY 19.200</t>
  </si>
  <si>
    <t>LEY 19410 ARTICULO Nº 13 (BONO SAE)</t>
  </si>
  <si>
    <t>LEY 19.933</t>
  </si>
  <si>
    <t>LEY 19278 UMP. COMPLEMENTARIA</t>
  </si>
  <si>
    <t>LEY 19.464 PERSONAL NO DOCENTE</t>
  </si>
  <si>
    <t>SUBV. EXCELENCIA ACAD. LEY 19410 15</t>
  </si>
  <si>
    <t>B.R.P. ART 2 LEY 20158</t>
  </si>
  <si>
    <t>RELIQUIDACION SUBVENCIONES</t>
  </si>
  <si>
    <t>SUBV. MANTENIMIENTO DFL 2 14</t>
  </si>
  <si>
    <t>INGRESOS POR OTROS CONCEPTOS</t>
  </si>
  <si>
    <t>APORTE MUNICIPAL</t>
  </si>
  <si>
    <t>BONO ZONA EXTREMA ASISTENTES LEY 20.313</t>
  </si>
  <si>
    <t>DEVOLUCION MANO OBRA DL. 889</t>
  </si>
  <si>
    <t>RECUPERACION LICENCIAS MEDICAS</t>
  </si>
  <si>
    <t>INGRESOS OPERACION SALA CUNA</t>
  </si>
  <si>
    <t>BONO DE ESCOLARIDAD</t>
  </si>
  <si>
    <t>OTROS INGRESOS</t>
  </si>
  <si>
    <t>SERVICIO DESCUENTO POR PLANILLA</t>
  </si>
  <si>
    <t>PROGRAMA LICEOS BICENTENARIOS</t>
  </si>
  <si>
    <t>PROGRAMA P.I.I.E. (SENAME)</t>
  </si>
  <si>
    <t>PROY.S/MENTAL HABILID. P/VIDA</t>
  </si>
  <si>
    <t>ABRIENDO CAMINOS PUNTA ARENAS</t>
  </si>
  <si>
    <t>PROGRAMA BUSES ESCOLARES</t>
  </si>
  <si>
    <t>TOTAL GASTOS</t>
  </si>
  <si>
    <t>GASTOS EN PERSONAL</t>
  </si>
  <si>
    <t>SUELDO BASE NACIONAL</t>
  </si>
  <si>
    <t>SUELDO BASE</t>
  </si>
  <si>
    <t>REMUNERACION ADICIONAL</t>
  </si>
  <si>
    <t>BIENIOS</t>
  </si>
  <si>
    <t>ASIG. INCENTIVO PROFESIONAL</t>
  </si>
  <si>
    <t>LICENCIAS MEDICAS</t>
  </si>
  <si>
    <t>ASIGNACION MOVILIZACION</t>
  </si>
  <si>
    <t>ASIGNACION COLACION</t>
  </si>
  <si>
    <t>LEY Nº 18.566</t>
  </si>
  <si>
    <t>EXTENSION HORARIA IMPONIBLE</t>
  </si>
  <si>
    <t>LEY Nº 19.200</t>
  </si>
  <si>
    <t>LEY 20.158 B.R.P. TITULO</t>
  </si>
  <si>
    <t>LEY 20.158 B.R.P. MENCION</t>
  </si>
  <si>
    <t>LEY 19464 REMUN. NO DOCENTE</t>
  </si>
  <si>
    <t>COMPLEMENTO DE ZONA</t>
  </si>
  <si>
    <t>ASIGNACION EXPERIENCIA</t>
  </si>
  <si>
    <t>ASIGNACION PERFECCIONAMIENTO</t>
  </si>
  <si>
    <t>ASIGNACION RESPONSABILIDAD</t>
  </si>
  <si>
    <t>ASIGNACION DESEMPEÑO DIFICIL</t>
  </si>
  <si>
    <t>OTROS HABERES</t>
  </si>
  <si>
    <t>BONO COMPENSATORIO</t>
  </si>
  <si>
    <t>DIFERENCIAS DE SUELDOS</t>
  </si>
  <si>
    <t>EXC. ACADEMICA ART. 15 LEY 19.410</t>
  </si>
  <si>
    <t>COMPLEMENTO U.M.P.</t>
  </si>
  <si>
    <t>BONOS ESPECIALES</t>
  </si>
  <si>
    <t>BONO ESCOLARIDAD</t>
  </si>
  <si>
    <t>BONO ZONA EXTREMA</t>
  </si>
  <si>
    <t>OTROS GASTOS EN PERSONAL</t>
  </si>
  <si>
    <t>HONORARIOS</t>
  </si>
  <si>
    <t>SEGURO DE CESANTIA</t>
  </si>
  <si>
    <t>APORTE PATRONAL</t>
  </si>
  <si>
    <t>SEGURO DE INVALIDEZ Y SOBREVIVENCIA (SIS)</t>
  </si>
  <si>
    <t>SERVICIOS BASICOS</t>
  </si>
  <si>
    <t>ELECTRICIDAD</t>
  </si>
  <si>
    <t>GAS</t>
  </si>
  <si>
    <t>AGUA</t>
  </si>
  <si>
    <t>TELEFONO</t>
  </si>
  <si>
    <t>TELEFONOS MOVILES</t>
  </si>
  <si>
    <t>ACCESOS A INTERNET</t>
  </si>
  <si>
    <t>MANTENCION Y REPARACIONES</t>
  </si>
  <si>
    <t>MANTENCION ESTAB INSTALAC Y EQUIPOS</t>
  </si>
  <si>
    <t>MANT. Y REP. MAQUINARIA Y EQ.</t>
  </si>
  <si>
    <t>MATERIALES DE USO O CONSUMO</t>
  </si>
  <si>
    <t>MATERIALES Y UTILES DE OFICINA</t>
  </si>
  <si>
    <t>MATERIALES PARA ENSEÑANZA</t>
  </si>
  <si>
    <t>MATERIAL E INSUMOS COMPUTACION</t>
  </si>
  <si>
    <t>MATERIALES IMPRESOS E IMPRENTA</t>
  </si>
  <si>
    <t>FOTOCOPIAS</t>
  </si>
  <si>
    <t>CORREO</t>
  </si>
  <si>
    <t>COMBUSTIBLE Y LUBRICANTE</t>
  </si>
  <si>
    <t>SEGUROS</t>
  </si>
  <si>
    <t>SERVICIO DE ALARMAS</t>
  </si>
  <si>
    <t>GTOS. OPERACION SALA CUNA</t>
  </si>
  <si>
    <t>SERVICIOS COMPUTACIONALES</t>
  </si>
  <si>
    <t>OTROS GTOS. MENOR FRECUENCIA</t>
  </si>
  <si>
    <t>GASTOS GENERALES MENORES</t>
  </si>
  <si>
    <t>ARRIENDOS</t>
  </si>
  <si>
    <t>PASAJES Y TRASLADO</t>
  </si>
  <si>
    <t>VIATICOS (GASTOS ALOJAMIENTO Y ESTADIA, TRASLADO I</t>
  </si>
  <si>
    <t>SERVICIOS DE AUDITORIA.</t>
  </si>
  <si>
    <t>SUSCRIPCIONES</t>
  </si>
  <si>
    <t>GASTOS LEGALES Y NOTARIALES</t>
  </si>
  <si>
    <t>COMISIONES BANCARIAS</t>
  </si>
  <si>
    <t>SERVICIOS DE ASEO Y LAVADO</t>
  </si>
  <si>
    <t>AVISOS</t>
  </si>
  <si>
    <t>IMPTO. A LA RENTA</t>
  </si>
  <si>
    <t>REPREST,ALIMENTACION Y BEBIDAS</t>
  </si>
  <si>
    <t>PREMIOS Y ESTIMULOS</t>
  </si>
  <si>
    <t>ROPA DE TRABAJO</t>
  </si>
  <si>
    <t>APORTES Y DONACIONES</t>
  </si>
  <si>
    <t>BECAS</t>
  </si>
  <si>
    <t>GASTOS SOCIALES</t>
  </si>
  <si>
    <t>FARM.ARTIC.ASEO ESC.HOGARES</t>
  </si>
  <si>
    <t>VESTUARIO Y CALZADO ALUMNOS</t>
  </si>
  <si>
    <t>APOYO SOCIAL</t>
  </si>
  <si>
    <t>PROYECT Y PROGRAMAS ESPECIALES</t>
  </si>
  <si>
    <t xml:space="preserve">PLANES DE ACCION PADEM </t>
  </si>
  <si>
    <t>PREVENCION RIESGOS HIG. Y SEG</t>
  </si>
  <si>
    <t>PROG.S/MENTAL HABILID.P/VIDA</t>
  </si>
  <si>
    <t>INFORMACION</t>
  </si>
  <si>
    <t>EJECUCION</t>
  </si>
  <si>
    <t>PRESUPUESTARIA</t>
  </si>
  <si>
    <t>AL 31 DE AGOSTO DE 2010</t>
  </si>
  <si>
    <t>INGRESOS</t>
  </si>
  <si>
    <t>PPTO. VIGENTE</t>
  </si>
  <si>
    <t>DEVENGADO</t>
  </si>
  <si>
    <t>% AVANCE</t>
  </si>
  <si>
    <t xml:space="preserve">Subvención Escolaridad </t>
  </si>
  <si>
    <t xml:space="preserve">Otros Aportes </t>
  </si>
  <si>
    <t xml:space="preserve">Bonificación D.L.889 </t>
  </si>
  <si>
    <t xml:space="preserve">Transfencias de la I. Municipalidad </t>
  </si>
  <si>
    <t xml:space="preserve">Intereses Bancarios Ganados </t>
  </si>
  <si>
    <t xml:space="preserve">Recuperación Licencias Médicas </t>
  </si>
  <si>
    <t xml:space="preserve">Ventas y Servicios </t>
  </si>
  <si>
    <t xml:space="preserve">Otros Ingresos </t>
  </si>
  <si>
    <t>GASTOS</t>
  </si>
  <si>
    <t xml:space="preserve">Sueldos Personal de Planta </t>
  </si>
  <si>
    <t xml:space="preserve">Aportes del Empleador </t>
  </si>
  <si>
    <t xml:space="preserve">Viáticos </t>
  </si>
  <si>
    <t xml:space="preserve">Honorarios </t>
  </si>
  <si>
    <t>Remuneraciones Personal no docente</t>
  </si>
  <si>
    <t xml:space="preserve">Otras Remuneraciones </t>
  </si>
  <si>
    <t xml:space="preserve">Textiles , Vestuario y Calzado </t>
  </si>
  <si>
    <t xml:space="preserve">Combustibles y Lubricantes </t>
  </si>
  <si>
    <t>Materiales de Uso o Consumo Corriente</t>
  </si>
  <si>
    <t xml:space="preserve">Servicios Básicos </t>
  </si>
  <si>
    <t xml:space="preserve">Mantenimiento y Reparaciones </t>
  </si>
  <si>
    <t xml:space="preserve">Publicidad y Difusión </t>
  </si>
  <si>
    <t xml:space="preserve">Servicios Generales </t>
  </si>
  <si>
    <t xml:space="preserve">Arriendos </t>
  </si>
  <si>
    <t xml:space="preserve">Servicios Financieros y de Seguros </t>
  </si>
  <si>
    <t>Otros Gastos en Bienes de Serv. Y Consumo</t>
  </si>
  <si>
    <t xml:space="preserve">Indemnizaciones de cargo fiscal </t>
  </si>
  <si>
    <t>Incluye desvinculaciones.</t>
  </si>
  <si>
    <t xml:space="preserve">TOTAL GASTOS </t>
  </si>
  <si>
    <t>PORCENTAJE DE REPRESENTACION</t>
  </si>
  <si>
    <t>AVANCE PRESUPUESTARIO</t>
  </si>
  <si>
    <t>al 31 de Agosto de 2010</t>
  </si>
  <si>
    <t xml:space="preserve">INGRESOS </t>
  </si>
  <si>
    <t>% INCIDENCIA</t>
  </si>
  <si>
    <t>Transfencias de la I. Municipalidad</t>
  </si>
  <si>
    <t>Otros Ingresos</t>
  </si>
  <si>
    <t>Viáticos</t>
  </si>
  <si>
    <t xml:space="preserve">Remuneraciones Personal no docente </t>
  </si>
  <si>
    <t>Textiles , Vestuario y Calzado</t>
  </si>
  <si>
    <t>Combustibles y Lubricantes</t>
  </si>
  <si>
    <t xml:space="preserve">Materiales de Uso o Consumo Corriente </t>
  </si>
  <si>
    <t>Servicios Básicos</t>
  </si>
  <si>
    <t>Mantenimiento y Reparaciones</t>
  </si>
  <si>
    <t>CHEQUES A FECHA ABOGADO</t>
  </si>
  <si>
    <t>ANTICIPO SUBVENCION POR PAGAR</t>
  </si>
  <si>
    <t>ADMINISTRACION 3%</t>
  </si>
  <si>
    <t>SUBV. ESPECIAL PREFERENCIAL (LEY SEP)</t>
  </si>
  <si>
    <t>GASTOS ADMINISTRACION 3%</t>
  </si>
  <si>
    <t>PRESUPUESTO EDUCACION AÑO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</si>
</sst>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sz val="8"/>
      <name val="Tahoma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9"/>
      <color indexed="9"/>
      <name val="Arial"/>
      <family val="2"/>
    </font>
    <font>
      <b/>
      <i/>
      <sz val="9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2" borderId="0" xfId="0" applyFont="1" applyFill="1" applyAlignment="1">
      <alignment/>
    </xf>
    <xf numFmtId="3" fontId="5" fillId="2" borderId="0" xfId="0" applyNumberFormat="1" applyFont="1" applyFill="1" applyAlignment="1">
      <alignment/>
    </xf>
    <xf numFmtId="3" fontId="4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4" fillId="3" borderId="0" xfId="0" applyFont="1" applyFill="1" applyAlignment="1">
      <alignment/>
    </xf>
    <xf numFmtId="3" fontId="5" fillId="3" borderId="0" xfId="0" applyNumberFormat="1" applyFont="1" applyFill="1" applyAlignment="1">
      <alignment/>
    </xf>
    <xf numFmtId="3" fontId="4" fillId="3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3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9" fillId="0" borderId="0" xfId="0" applyNumberFormat="1" applyFont="1" applyAlignment="1">
      <alignment/>
    </xf>
    <xf numFmtId="2" fontId="9" fillId="0" borderId="0" xfId="0" applyNumberFormat="1" applyFont="1" applyAlignment="1">
      <alignment/>
    </xf>
    <xf numFmtId="3" fontId="9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10" fontId="9" fillId="0" borderId="0" xfId="0" applyNumberFormat="1" applyFont="1" applyAlignment="1">
      <alignment/>
    </xf>
    <xf numFmtId="174" fontId="11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54</xdr:row>
      <xdr:rowOff>0</xdr:rowOff>
    </xdr:from>
    <xdr:to>
      <xdr:col>15</xdr:col>
      <xdr:colOff>0</xdr:colOff>
      <xdr:row>54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933825" y="8239125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V150"/>
  <sheetViews>
    <sheetView tabSelected="1" workbookViewId="0" topLeftCell="B7">
      <pane xSplit="1" ySplit="6" topLeftCell="O28" activePane="bottomRight" state="frozen"/>
      <selection pane="topLeft" activeCell="B7" sqref="B7"/>
      <selection pane="topRight" activeCell="I7" sqref="I7"/>
      <selection pane="bottomLeft" activeCell="B10" sqref="B10"/>
      <selection pane="bottomRight" activeCell="S37" sqref="S37"/>
    </sheetView>
  </sheetViews>
  <sheetFormatPr defaultColWidth="11.421875" defaultRowHeight="12.75"/>
  <cols>
    <col min="1" max="1" width="11.7109375" style="5" hidden="1" customWidth="1"/>
    <col min="2" max="2" width="43.7109375" style="12" customWidth="1"/>
    <col min="3" max="10" width="10.8515625" style="6" hidden="1" customWidth="1"/>
    <col min="11" max="11" width="12.7109375" style="6" hidden="1" customWidth="1"/>
    <col min="12" max="12" width="10.8515625" style="6" hidden="1" customWidth="1"/>
    <col min="13" max="13" width="12.140625" style="6" hidden="1" customWidth="1"/>
    <col min="14" max="14" width="11.421875" style="6" hidden="1" customWidth="1"/>
    <col min="15" max="15" width="15.28125" style="13" bestFit="1" customWidth="1"/>
    <col min="16" max="16" width="16.140625" style="5" bestFit="1" customWidth="1"/>
    <col min="17" max="17" width="17.00390625" style="5" bestFit="1" customWidth="1"/>
    <col min="18" max="18" width="4.00390625" style="5" customWidth="1"/>
    <col min="19" max="19" width="72.140625" style="8" customWidth="1"/>
    <col min="20" max="16384" width="11.421875" style="5" customWidth="1"/>
  </cols>
  <sheetData>
    <row r="1" spans="1:19" s="1" customFormat="1" ht="12">
      <c r="A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S1" s="4"/>
    </row>
    <row r="2" spans="1:19" s="1" customFormat="1" ht="12">
      <c r="A2" s="1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  <c r="S2" s="4"/>
    </row>
    <row r="3" spans="1:19" s="1" customFormat="1" ht="12">
      <c r="A3" s="1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3"/>
      <c r="S3" s="4"/>
    </row>
    <row r="4" spans="1:19" s="1" customFormat="1" ht="12">
      <c r="A4" s="1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  <c r="S4" s="4"/>
    </row>
    <row r="5" spans="3:19" s="1" customFormat="1" ht="12"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3"/>
      <c r="S5" s="4"/>
    </row>
    <row r="6" spans="3:19" s="1" customFormat="1" ht="12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3"/>
      <c r="S6" s="4"/>
    </row>
    <row r="7" spans="3:19" s="1" customFormat="1" ht="12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3"/>
      <c r="S7" s="4"/>
    </row>
    <row r="8" spans="2:19" s="1" customFormat="1" ht="12">
      <c r="B8" s="1" t="s">
        <v>204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3"/>
      <c r="S8" s="4"/>
    </row>
    <row r="9" spans="3:19" s="1" customFormat="1" ht="12"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S9" s="4"/>
    </row>
    <row r="10" spans="2:17" ht="12">
      <c r="B10" s="33" t="s">
        <v>4</v>
      </c>
      <c r="O10" s="32">
        <v>1.05</v>
      </c>
      <c r="Q10" s="7">
        <f>+Q18-Q64-Q13</f>
        <v>0.3333333730697632</v>
      </c>
    </row>
    <row r="12" spans="1:19" s="1" customFormat="1" ht="12">
      <c r="A12" s="1" t="s">
        <v>5</v>
      </c>
      <c r="B12" s="1" t="s">
        <v>6</v>
      </c>
      <c r="C12" s="2" t="s">
        <v>7</v>
      </c>
      <c r="D12" s="2" t="s">
        <v>8</v>
      </c>
      <c r="E12" s="2" t="s">
        <v>9</v>
      </c>
      <c r="F12" s="2" t="s">
        <v>10</v>
      </c>
      <c r="G12" s="2" t="s">
        <v>11</v>
      </c>
      <c r="H12" s="2" t="s">
        <v>12</v>
      </c>
      <c r="I12" s="2" t="s">
        <v>13</v>
      </c>
      <c r="J12" s="2" t="s">
        <v>14</v>
      </c>
      <c r="K12" s="2" t="s">
        <v>15</v>
      </c>
      <c r="L12" s="2" t="s">
        <v>16</v>
      </c>
      <c r="M12" s="2" t="s">
        <v>17</v>
      </c>
      <c r="N12" s="2" t="s">
        <v>18</v>
      </c>
      <c r="O12" s="3" t="s">
        <v>19</v>
      </c>
      <c r="P12" s="1" t="s">
        <v>20</v>
      </c>
      <c r="Q12" s="1" t="s">
        <v>21</v>
      </c>
      <c r="S12" s="4"/>
    </row>
    <row r="13" spans="2:19" s="1" customFormat="1" ht="12">
      <c r="B13" s="9" t="s">
        <v>22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9"/>
      <c r="P13" s="9"/>
      <c r="Q13" s="11">
        <f>SUM(O14:O17)</f>
        <v>712134591.6666666</v>
      </c>
      <c r="S13" s="4"/>
    </row>
    <row r="14" spans="1:19" ht="12">
      <c r="A14" s="5">
        <v>202001001</v>
      </c>
      <c r="B14" s="12" t="s">
        <v>23</v>
      </c>
      <c r="O14" s="13">
        <v>191666666.66666666</v>
      </c>
      <c r="S14" s="6"/>
    </row>
    <row r="15" spans="2:15" ht="12">
      <c r="B15" s="12" t="s">
        <v>199</v>
      </c>
      <c r="O15" s="13">
        <v>132000000</v>
      </c>
    </row>
    <row r="16" spans="1:22" ht="12">
      <c r="A16" s="5">
        <v>202001029</v>
      </c>
      <c r="B16" s="12" t="s">
        <v>200</v>
      </c>
      <c r="O16" s="13">
        <f>12000000*12</f>
        <v>144000000</v>
      </c>
      <c r="T16" s="1"/>
      <c r="U16" s="13"/>
      <c r="V16" s="7"/>
    </row>
    <row r="17" spans="1:21" s="1" customFormat="1" ht="12">
      <c r="A17" s="1">
        <v>303</v>
      </c>
      <c r="B17" s="12" t="s">
        <v>24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3">
        <v>244467925</v>
      </c>
      <c r="P17" s="5"/>
      <c r="Q17" s="5"/>
      <c r="S17" s="14"/>
      <c r="U17" s="13"/>
    </row>
    <row r="18" spans="1:21" s="1" customFormat="1" ht="12">
      <c r="A18" s="1">
        <v>303001</v>
      </c>
      <c r="B18" s="9" t="s">
        <v>25</v>
      </c>
      <c r="C18" s="10">
        <f aca="true" t="shared" si="0" ref="C18:N18">+C19+C34+C48+C55</f>
        <v>1414215557.125</v>
      </c>
      <c r="D18" s="10">
        <f t="shared" si="0"/>
        <v>1293819773.125</v>
      </c>
      <c r="E18" s="10">
        <f t="shared" si="0"/>
        <v>1321035638.125</v>
      </c>
      <c r="F18" s="10">
        <f t="shared" si="0"/>
        <v>1440465131.125</v>
      </c>
      <c r="G18" s="10">
        <f t="shared" si="0"/>
        <v>1293819773.125</v>
      </c>
      <c r="H18" s="10">
        <f t="shared" si="0"/>
        <v>1339716324.125</v>
      </c>
      <c r="I18" s="10">
        <f t="shared" si="0"/>
        <v>1421394773.125</v>
      </c>
      <c r="J18" s="10">
        <f t="shared" si="0"/>
        <v>1293819773.125</v>
      </c>
      <c r="K18" s="10">
        <f t="shared" si="0"/>
        <v>1295360917.625</v>
      </c>
      <c r="L18" s="10">
        <f t="shared" si="0"/>
        <v>1394630176.625</v>
      </c>
      <c r="M18" s="10">
        <f t="shared" si="0"/>
        <v>1267055176.625</v>
      </c>
      <c r="N18" s="10">
        <f t="shared" si="0"/>
        <v>1295360917.625</v>
      </c>
      <c r="O18" s="9"/>
      <c r="P18" s="9"/>
      <c r="Q18" s="11">
        <v>20405201603</v>
      </c>
      <c r="S18" s="14"/>
      <c r="U18" s="13"/>
    </row>
    <row r="19" spans="1:19" ht="12">
      <c r="A19" s="5">
        <v>303001001</v>
      </c>
      <c r="B19" s="15" t="s">
        <v>26</v>
      </c>
      <c r="C19" s="16">
        <f aca="true" t="shared" si="1" ref="C19:N19">SUM(C20:C33)</f>
        <v>560633000.5</v>
      </c>
      <c r="D19" s="16">
        <f t="shared" si="1"/>
        <v>560633000.5</v>
      </c>
      <c r="E19" s="16">
        <f t="shared" si="1"/>
        <v>560633000.5</v>
      </c>
      <c r="F19" s="16">
        <f t="shared" si="1"/>
        <v>560633000.5</v>
      </c>
      <c r="G19" s="16">
        <f t="shared" si="1"/>
        <v>560633000.5</v>
      </c>
      <c r="H19" s="16">
        <f t="shared" si="1"/>
        <v>560633000.5</v>
      </c>
      <c r="I19" s="16">
        <f t="shared" si="1"/>
        <v>560633000.5</v>
      </c>
      <c r="J19" s="16">
        <f t="shared" si="1"/>
        <v>560633000.5</v>
      </c>
      <c r="K19" s="16">
        <f t="shared" si="1"/>
        <v>560633000.5</v>
      </c>
      <c r="L19" s="16">
        <f t="shared" si="1"/>
        <v>560633000.5</v>
      </c>
      <c r="M19" s="16">
        <f t="shared" si="1"/>
        <v>560633000.5</v>
      </c>
      <c r="N19" s="16">
        <f t="shared" si="1"/>
        <v>560633000.5</v>
      </c>
      <c r="O19" s="15"/>
      <c r="P19" s="17">
        <v>7063975806</v>
      </c>
      <c r="Q19" s="1"/>
      <c r="S19" s="14"/>
    </row>
    <row r="20" spans="1:19" ht="12">
      <c r="A20" s="5">
        <v>303001002</v>
      </c>
      <c r="B20" s="12" t="s">
        <v>27</v>
      </c>
      <c r="C20" s="6">
        <v>13609364.75</v>
      </c>
      <c r="D20" s="6">
        <v>13609364.75</v>
      </c>
      <c r="E20" s="6">
        <v>13609364.75</v>
      </c>
      <c r="F20" s="6">
        <v>13609364.75</v>
      </c>
      <c r="G20" s="6">
        <v>13609364.75</v>
      </c>
      <c r="H20" s="6">
        <v>13609364.75</v>
      </c>
      <c r="I20" s="6">
        <v>13609364.75</v>
      </c>
      <c r="J20" s="6">
        <v>13609364.75</v>
      </c>
      <c r="K20" s="6">
        <v>13609364.75</v>
      </c>
      <c r="L20" s="6">
        <v>13609364.75</v>
      </c>
      <c r="M20" s="6">
        <v>13609364.75</v>
      </c>
      <c r="N20" s="6">
        <v>13609364.75</v>
      </c>
      <c r="O20" s="13">
        <v>168376209</v>
      </c>
      <c r="S20" s="14"/>
    </row>
    <row r="21" spans="1:19" ht="12">
      <c r="A21" s="5">
        <v>303001004</v>
      </c>
      <c r="B21" s="12" t="s">
        <v>28</v>
      </c>
      <c r="C21" s="6">
        <v>21239502</v>
      </c>
      <c r="D21" s="6">
        <v>21239502</v>
      </c>
      <c r="E21" s="6">
        <v>21239502</v>
      </c>
      <c r="F21" s="6">
        <v>21239502</v>
      </c>
      <c r="G21" s="6">
        <v>21239502</v>
      </c>
      <c r="H21" s="6">
        <v>21239502</v>
      </c>
      <c r="I21" s="6">
        <v>21239502</v>
      </c>
      <c r="J21" s="6">
        <v>21239502</v>
      </c>
      <c r="K21" s="6">
        <v>21239502</v>
      </c>
      <c r="L21" s="6">
        <v>21239502</v>
      </c>
      <c r="M21" s="6">
        <v>21239502</v>
      </c>
      <c r="N21" s="6">
        <v>21239502</v>
      </c>
      <c r="O21" s="13">
        <v>256258656</v>
      </c>
      <c r="S21" s="14"/>
    </row>
    <row r="22" spans="1:19" ht="12">
      <c r="A22" s="5">
        <v>303001005</v>
      </c>
      <c r="B22" s="12" t="s">
        <v>29</v>
      </c>
      <c r="C22" s="6">
        <v>50377581.125</v>
      </c>
      <c r="D22" s="6">
        <v>50377581.125</v>
      </c>
      <c r="E22" s="6">
        <v>50377581.125</v>
      </c>
      <c r="F22" s="6">
        <v>50377581.125</v>
      </c>
      <c r="G22" s="6">
        <v>50377581.125</v>
      </c>
      <c r="H22" s="6">
        <v>50377581.125</v>
      </c>
      <c r="I22" s="6">
        <v>50377581.125</v>
      </c>
      <c r="J22" s="6">
        <v>50377581.125</v>
      </c>
      <c r="K22" s="6">
        <v>50377581.125</v>
      </c>
      <c r="L22" s="6">
        <v>50377581.125</v>
      </c>
      <c r="M22" s="6">
        <v>50377581.125</v>
      </c>
      <c r="N22" s="6">
        <v>50377581.125</v>
      </c>
      <c r="O22" s="13">
        <v>601455439</v>
      </c>
      <c r="S22" s="14"/>
    </row>
    <row r="23" spans="1:19" ht="12">
      <c r="A23" s="5">
        <v>303001006</v>
      </c>
      <c r="B23" s="12" t="s">
        <v>30</v>
      </c>
      <c r="C23" s="6">
        <v>5103936.25</v>
      </c>
      <c r="D23" s="6">
        <v>5103936.25</v>
      </c>
      <c r="E23" s="6">
        <v>5103936.25</v>
      </c>
      <c r="F23" s="6">
        <v>5103936.25</v>
      </c>
      <c r="G23" s="6">
        <v>5103936.25</v>
      </c>
      <c r="H23" s="6">
        <v>5103936.25</v>
      </c>
      <c r="I23" s="6">
        <v>5103936.25</v>
      </c>
      <c r="J23" s="6">
        <v>5103936.25</v>
      </c>
      <c r="K23" s="6">
        <v>5103936.25</v>
      </c>
      <c r="L23" s="6">
        <v>5103936.25</v>
      </c>
      <c r="M23" s="6">
        <v>5103936.25</v>
      </c>
      <c r="N23" s="6">
        <v>5103936.25</v>
      </c>
      <c r="O23" s="13">
        <v>57832751</v>
      </c>
      <c r="S23" s="14"/>
    </row>
    <row r="24" spans="1:19" ht="12">
      <c r="A24" s="5">
        <v>303001007</v>
      </c>
      <c r="B24" s="12" t="s">
        <v>31</v>
      </c>
      <c r="C24" s="6">
        <v>249999.25</v>
      </c>
      <c r="D24" s="6">
        <v>249999.25</v>
      </c>
      <c r="E24" s="6">
        <v>249999.25</v>
      </c>
      <c r="F24" s="6">
        <v>249999.25</v>
      </c>
      <c r="G24" s="6">
        <v>249999.25</v>
      </c>
      <c r="H24" s="6">
        <v>249999.25</v>
      </c>
      <c r="I24" s="6">
        <v>249999.25</v>
      </c>
      <c r="J24" s="6">
        <v>249999.25</v>
      </c>
      <c r="K24" s="6">
        <v>249999.25</v>
      </c>
      <c r="L24" s="6">
        <v>249999.25</v>
      </c>
      <c r="M24" s="6">
        <v>249999.25</v>
      </c>
      <c r="N24" s="6">
        <v>249999.25</v>
      </c>
      <c r="O24" s="13">
        <v>371221655</v>
      </c>
      <c r="S24" s="14"/>
    </row>
    <row r="25" spans="1:19" ht="12">
      <c r="A25" s="5">
        <v>303001008</v>
      </c>
      <c r="B25" s="12" t="s">
        <v>32</v>
      </c>
      <c r="C25" s="6">
        <v>254870502.875</v>
      </c>
      <c r="D25" s="6">
        <v>254870502.875</v>
      </c>
      <c r="E25" s="6">
        <v>254870502.875</v>
      </c>
      <c r="F25" s="6">
        <v>254870502.875</v>
      </c>
      <c r="G25" s="6">
        <v>254870502.875</v>
      </c>
      <c r="H25" s="6">
        <v>254870502.875</v>
      </c>
      <c r="I25" s="6">
        <v>254870502.875</v>
      </c>
      <c r="J25" s="6">
        <v>254870502.875</v>
      </c>
      <c r="K25" s="6">
        <v>254870502.875</v>
      </c>
      <c r="L25" s="6">
        <v>254870502.875</v>
      </c>
      <c r="M25" s="6">
        <v>254870502.875</v>
      </c>
      <c r="N25" s="6">
        <v>254870502.875</v>
      </c>
      <c r="O25" s="13">
        <v>2659778023</v>
      </c>
      <c r="S25" s="14"/>
    </row>
    <row r="26" spans="1:19" ht="12">
      <c r="A26" s="5">
        <v>303001010</v>
      </c>
      <c r="B26" s="12" t="s">
        <v>33</v>
      </c>
      <c r="C26" s="6">
        <v>2949214.5</v>
      </c>
      <c r="D26" s="6">
        <v>2949214.5</v>
      </c>
      <c r="E26" s="6">
        <v>2949214.5</v>
      </c>
      <c r="F26" s="6">
        <v>2949214.5</v>
      </c>
      <c r="G26" s="6">
        <v>2949214.5</v>
      </c>
      <c r="H26" s="6">
        <v>2949214.5</v>
      </c>
      <c r="I26" s="6">
        <v>2949214.5</v>
      </c>
      <c r="J26" s="6">
        <v>2949214.5</v>
      </c>
      <c r="K26" s="6">
        <v>2949214.5</v>
      </c>
      <c r="L26" s="6">
        <v>2949214.5</v>
      </c>
      <c r="M26" s="6">
        <v>2949214.5</v>
      </c>
      <c r="N26" s="6">
        <v>2949214.5</v>
      </c>
      <c r="O26" s="13">
        <v>35276505</v>
      </c>
      <c r="S26" s="14"/>
    </row>
    <row r="27" spans="1:19" ht="12">
      <c r="A27" s="5">
        <v>303001013</v>
      </c>
      <c r="B27" s="12" t="s">
        <v>34</v>
      </c>
      <c r="C27" s="6">
        <v>18625888.25</v>
      </c>
      <c r="D27" s="6">
        <v>18625888.25</v>
      </c>
      <c r="E27" s="6">
        <v>18625888.25</v>
      </c>
      <c r="F27" s="6">
        <v>18625888.25</v>
      </c>
      <c r="G27" s="6">
        <v>18625888.25</v>
      </c>
      <c r="H27" s="6">
        <v>18625888.25</v>
      </c>
      <c r="I27" s="6">
        <v>18625888.25</v>
      </c>
      <c r="J27" s="6">
        <v>18625888.25</v>
      </c>
      <c r="K27" s="6">
        <v>18625888.25</v>
      </c>
      <c r="L27" s="6">
        <v>18625888.25</v>
      </c>
      <c r="M27" s="6">
        <v>18625888.25</v>
      </c>
      <c r="N27" s="6">
        <v>18625888.25</v>
      </c>
      <c r="O27" s="13">
        <v>568699469</v>
      </c>
      <c r="S27" s="14"/>
    </row>
    <row r="28" spans="1:19" ht="12">
      <c r="A28" s="5">
        <v>303001015</v>
      </c>
      <c r="B28" s="12" t="s">
        <v>35</v>
      </c>
      <c r="C28" s="6">
        <v>61686644.5</v>
      </c>
      <c r="D28" s="6">
        <v>61686644.5</v>
      </c>
      <c r="E28" s="6">
        <v>61686644.5</v>
      </c>
      <c r="F28" s="6">
        <v>61686644.5</v>
      </c>
      <c r="G28" s="6">
        <v>61686644.5</v>
      </c>
      <c r="H28" s="6">
        <v>61686644.5</v>
      </c>
      <c r="I28" s="6">
        <v>61686644.5</v>
      </c>
      <c r="J28" s="6">
        <v>61686644.5</v>
      </c>
      <c r="K28" s="6">
        <v>61686644.5</v>
      </c>
      <c r="L28" s="6">
        <v>61686644.5</v>
      </c>
      <c r="M28" s="6">
        <v>61686644.5</v>
      </c>
      <c r="N28" s="6">
        <v>61686644.5</v>
      </c>
      <c r="O28" s="13">
        <v>820543584</v>
      </c>
      <c r="S28" s="14"/>
    </row>
    <row r="29" spans="1:19" ht="12">
      <c r="A29" s="5">
        <v>303001016</v>
      </c>
      <c r="B29" s="12" t="s">
        <v>36</v>
      </c>
      <c r="C29" s="6">
        <v>27843397.75</v>
      </c>
      <c r="D29" s="6">
        <v>27843397.75</v>
      </c>
      <c r="E29" s="6">
        <v>27843397.75</v>
      </c>
      <c r="F29" s="6">
        <v>27843397.75</v>
      </c>
      <c r="G29" s="6">
        <v>27843397.75</v>
      </c>
      <c r="H29" s="6">
        <v>27843397.75</v>
      </c>
      <c r="I29" s="6">
        <v>27843397.75</v>
      </c>
      <c r="J29" s="6">
        <v>27843397.75</v>
      </c>
      <c r="K29" s="6">
        <v>27843397.75</v>
      </c>
      <c r="L29" s="6">
        <v>27843397.75</v>
      </c>
      <c r="M29" s="6">
        <v>27843397.75</v>
      </c>
      <c r="N29" s="6">
        <v>27843397.75</v>
      </c>
      <c r="O29" s="13">
        <v>248809556</v>
      </c>
      <c r="S29" s="14"/>
    </row>
    <row r="30" spans="1:19" ht="12">
      <c r="A30" s="5">
        <v>303001017</v>
      </c>
      <c r="B30" s="12" t="s">
        <v>37</v>
      </c>
      <c r="C30" s="6">
        <v>1977504</v>
      </c>
      <c r="D30" s="6">
        <v>1977504</v>
      </c>
      <c r="E30" s="6">
        <v>1977504</v>
      </c>
      <c r="F30" s="6">
        <v>1977504</v>
      </c>
      <c r="G30" s="6">
        <v>1977504</v>
      </c>
      <c r="H30" s="6">
        <v>1977504</v>
      </c>
      <c r="I30" s="6">
        <v>1977504</v>
      </c>
      <c r="J30" s="6">
        <v>1977504</v>
      </c>
      <c r="K30" s="6">
        <v>1977504</v>
      </c>
      <c r="L30" s="6">
        <v>1977504</v>
      </c>
      <c r="M30" s="6">
        <v>1977504</v>
      </c>
      <c r="N30" s="6">
        <v>1977504</v>
      </c>
      <c r="O30" s="13">
        <v>22881031</v>
      </c>
      <c r="S30" s="14"/>
    </row>
    <row r="31" spans="1:19" ht="12">
      <c r="A31" s="5">
        <v>303001018</v>
      </c>
      <c r="B31" s="12" t="s">
        <v>38</v>
      </c>
      <c r="C31" s="6">
        <v>77347553</v>
      </c>
      <c r="D31" s="6">
        <v>77347553</v>
      </c>
      <c r="E31" s="6">
        <v>77347553</v>
      </c>
      <c r="F31" s="6">
        <v>77347553</v>
      </c>
      <c r="G31" s="6">
        <v>77347553</v>
      </c>
      <c r="H31" s="6">
        <v>77347553</v>
      </c>
      <c r="I31" s="6">
        <v>77347553</v>
      </c>
      <c r="J31" s="6">
        <v>77347553</v>
      </c>
      <c r="K31" s="6">
        <v>77347553</v>
      </c>
      <c r="L31" s="6">
        <v>77347553</v>
      </c>
      <c r="M31" s="6">
        <v>77347553</v>
      </c>
      <c r="N31" s="6">
        <v>77347553</v>
      </c>
      <c r="O31" s="13">
        <v>933933575</v>
      </c>
      <c r="S31" s="14"/>
    </row>
    <row r="32" spans="1:19" ht="12">
      <c r="A32" s="5">
        <v>303001019</v>
      </c>
      <c r="B32" s="12" t="s">
        <v>39</v>
      </c>
      <c r="C32" s="6">
        <v>21482400.125</v>
      </c>
      <c r="D32" s="6">
        <v>21482400.125</v>
      </c>
      <c r="E32" s="6">
        <v>21482400.125</v>
      </c>
      <c r="F32" s="6">
        <v>21482400.125</v>
      </c>
      <c r="G32" s="6">
        <v>21482400.125</v>
      </c>
      <c r="H32" s="6">
        <v>21482400.125</v>
      </c>
      <c r="I32" s="6">
        <v>21482400.125</v>
      </c>
      <c r="J32" s="6">
        <v>21482400.125</v>
      </c>
      <c r="K32" s="6">
        <v>21482400.125</v>
      </c>
      <c r="L32" s="6">
        <v>21482400.125</v>
      </c>
      <c r="M32" s="6">
        <v>21482400.125</v>
      </c>
      <c r="N32" s="6">
        <v>21482400.125</v>
      </c>
      <c r="O32" s="13">
        <v>280494045</v>
      </c>
      <c r="S32" s="14"/>
    </row>
    <row r="33" spans="1:19" s="1" customFormat="1" ht="12">
      <c r="A33" s="1">
        <v>303003</v>
      </c>
      <c r="B33" s="12" t="s">
        <v>40</v>
      </c>
      <c r="C33" s="6">
        <v>3269512.125</v>
      </c>
      <c r="D33" s="6">
        <v>3269512.125</v>
      </c>
      <c r="E33" s="6">
        <v>3269512.125</v>
      </c>
      <c r="F33" s="6">
        <v>3269512.125</v>
      </c>
      <c r="G33" s="6">
        <v>3269512.125</v>
      </c>
      <c r="H33" s="6">
        <v>3269512.125</v>
      </c>
      <c r="I33" s="6">
        <v>3269512.125</v>
      </c>
      <c r="J33" s="6">
        <v>3269512.125</v>
      </c>
      <c r="K33" s="6">
        <v>3269512.125</v>
      </c>
      <c r="L33" s="6">
        <v>3269512.125</v>
      </c>
      <c r="M33" s="6">
        <v>3269512.125</v>
      </c>
      <c r="N33" s="6">
        <v>3269512.125</v>
      </c>
      <c r="O33" s="13">
        <v>38415309</v>
      </c>
      <c r="P33" s="5"/>
      <c r="Q33" s="5"/>
      <c r="S33" s="14"/>
    </row>
    <row r="34" spans="1:19" ht="12">
      <c r="A34" s="5">
        <v>303003020</v>
      </c>
      <c r="B34" s="15" t="s">
        <v>41</v>
      </c>
      <c r="C34" s="16">
        <f aca="true" t="shared" si="2" ref="C34:N34">SUM(C35:C47)</f>
        <v>770405825</v>
      </c>
      <c r="D34" s="16">
        <f t="shared" si="2"/>
        <v>650010041</v>
      </c>
      <c r="E34" s="16">
        <f t="shared" si="2"/>
        <v>677225906</v>
      </c>
      <c r="F34" s="16">
        <f t="shared" si="2"/>
        <v>650010041</v>
      </c>
      <c r="G34" s="16">
        <f t="shared" si="2"/>
        <v>650010041</v>
      </c>
      <c r="H34" s="16">
        <f t="shared" si="2"/>
        <v>678315782</v>
      </c>
      <c r="I34" s="16">
        <f t="shared" si="2"/>
        <v>650010041</v>
      </c>
      <c r="J34" s="16">
        <f t="shared" si="2"/>
        <v>650010041</v>
      </c>
      <c r="K34" s="16">
        <f t="shared" si="2"/>
        <v>651551185.5</v>
      </c>
      <c r="L34" s="16">
        <f t="shared" si="2"/>
        <v>623245444.5</v>
      </c>
      <c r="M34" s="16">
        <f t="shared" si="2"/>
        <v>623245444.5</v>
      </c>
      <c r="N34" s="16">
        <f t="shared" si="2"/>
        <v>651551185.5</v>
      </c>
      <c r="O34" s="15"/>
      <c r="P34" s="17">
        <f>SUM(O35:O47)</f>
        <v>8812486994.4</v>
      </c>
      <c r="Q34" s="1"/>
      <c r="S34" s="14"/>
    </row>
    <row r="35" spans="1:19" ht="12">
      <c r="A35" s="5">
        <v>303003022</v>
      </c>
      <c r="B35" s="12" t="s">
        <v>42</v>
      </c>
      <c r="C35" s="6">
        <v>455764255.375</v>
      </c>
      <c r="D35" s="6">
        <v>455764255.375</v>
      </c>
      <c r="E35" s="6">
        <v>455764255.375</v>
      </c>
      <c r="F35" s="6">
        <v>455764255.375</v>
      </c>
      <c r="G35" s="6">
        <v>455764255.375</v>
      </c>
      <c r="H35" s="6">
        <v>455764255.375</v>
      </c>
      <c r="I35" s="6">
        <v>455764255.375</v>
      </c>
      <c r="J35" s="6">
        <v>455764255.375</v>
      </c>
      <c r="K35" s="6">
        <v>455764255.375</v>
      </c>
      <c r="L35" s="6">
        <v>455764255.375</v>
      </c>
      <c r="M35" s="6">
        <v>455764255.375</v>
      </c>
      <c r="N35" s="6">
        <v>455764255.375</v>
      </c>
      <c r="O35" s="13">
        <v>5919718224</v>
      </c>
      <c r="S35" s="18"/>
    </row>
    <row r="36" spans="1:19" ht="12">
      <c r="A36" s="5">
        <v>303003026</v>
      </c>
      <c r="B36" s="12" t="s">
        <v>43</v>
      </c>
      <c r="C36" s="6">
        <v>34130578.5</v>
      </c>
      <c r="D36" s="6">
        <v>34130578.5</v>
      </c>
      <c r="E36" s="6">
        <v>34130578.5</v>
      </c>
      <c r="F36" s="6">
        <v>34130578.5</v>
      </c>
      <c r="G36" s="6">
        <v>34130578.5</v>
      </c>
      <c r="H36" s="6">
        <v>34130578.5</v>
      </c>
      <c r="I36" s="6">
        <v>34130578.5</v>
      </c>
      <c r="J36" s="6">
        <v>34130578.5</v>
      </c>
      <c r="K36" s="6">
        <v>34130578.5</v>
      </c>
      <c r="L36" s="6">
        <v>34130578.5</v>
      </c>
      <c r="M36" s="6">
        <v>34130578.5</v>
      </c>
      <c r="N36" s="6">
        <v>34130578.5</v>
      </c>
      <c r="O36" s="13">
        <v>417004831</v>
      </c>
      <c r="S36" s="14"/>
    </row>
    <row r="37" spans="1:19" ht="12">
      <c r="A37" s="5">
        <v>303003028</v>
      </c>
      <c r="B37" s="12" t="s">
        <v>44</v>
      </c>
      <c r="C37" s="6">
        <v>2467509.125</v>
      </c>
      <c r="D37" s="6">
        <v>2467509.125</v>
      </c>
      <c r="E37" s="6">
        <v>2467509.125</v>
      </c>
      <c r="F37" s="6">
        <v>2467509.125</v>
      </c>
      <c r="G37" s="6">
        <v>2467509.125</v>
      </c>
      <c r="H37" s="6">
        <v>2467509.125</v>
      </c>
      <c r="I37" s="6">
        <v>2467509.125</v>
      </c>
      <c r="J37" s="6">
        <v>2467509.125</v>
      </c>
      <c r="K37" s="6">
        <v>2467509.125</v>
      </c>
      <c r="L37" s="6">
        <v>2467509.125</v>
      </c>
      <c r="M37" s="6">
        <v>2467509.125</v>
      </c>
      <c r="N37" s="6">
        <v>2467509.125</v>
      </c>
      <c r="O37" s="13">
        <v>26634087</v>
      </c>
      <c r="S37" s="14"/>
    </row>
    <row r="38" spans="1:15" ht="12">
      <c r="A38" s="5">
        <v>303003030</v>
      </c>
      <c r="B38" s="12" t="s">
        <v>45</v>
      </c>
      <c r="C38" s="6">
        <v>7302144.75</v>
      </c>
      <c r="D38" s="6">
        <v>7302144.75</v>
      </c>
      <c r="E38" s="6">
        <v>7302144.75</v>
      </c>
      <c r="F38" s="6">
        <v>7302144.75</v>
      </c>
      <c r="G38" s="6">
        <v>7302144.75</v>
      </c>
      <c r="H38" s="6">
        <v>7302144.75</v>
      </c>
      <c r="I38" s="6">
        <v>7302144.75</v>
      </c>
      <c r="J38" s="6">
        <v>7302144.75</v>
      </c>
      <c r="K38" s="6">
        <v>7302144.75</v>
      </c>
      <c r="L38" s="6">
        <v>7302144.75</v>
      </c>
      <c r="M38" s="6">
        <v>7302144.75</v>
      </c>
      <c r="N38" s="6">
        <v>7302144.75</v>
      </c>
      <c r="O38" s="13">
        <v>87389060</v>
      </c>
    </row>
    <row r="39" spans="1:15" ht="12">
      <c r="A39" s="5">
        <v>303003033</v>
      </c>
      <c r="B39" s="12" t="s">
        <v>46</v>
      </c>
      <c r="C39" s="6">
        <v>23515003</v>
      </c>
      <c r="D39" s="6">
        <v>23515003</v>
      </c>
      <c r="E39" s="6">
        <v>23515003</v>
      </c>
      <c r="F39" s="6">
        <v>23515003</v>
      </c>
      <c r="G39" s="6">
        <v>23515003</v>
      </c>
      <c r="H39" s="6">
        <v>23515003</v>
      </c>
      <c r="I39" s="6">
        <v>23515003</v>
      </c>
      <c r="J39" s="6">
        <v>23515003</v>
      </c>
      <c r="K39" s="6">
        <v>23515003</v>
      </c>
      <c r="L39" s="6">
        <v>23515003</v>
      </c>
      <c r="M39" s="6">
        <v>23515003</v>
      </c>
      <c r="N39" s="6">
        <v>23515003</v>
      </c>
      <c r="O39" s="13">
        <v>283403906</v>
      </c>
    </row>
    <row r="40" spans="1:15" ht="12">
      <c r="A40" s="5">
        <v>303003034</v>
      </c>
      <c r="B40" s="12" t="s">
        <v>47</v>
      </c>
      <c r="C40" s="6">
        <v>60342350.25</v>
      </c>
      <c r="D40" s="6">
        <v>60342350.25</v>
      </c>
      <c r="E40" s="6">
        <v>60342350.25</v>
      </c>
      <c r="F40" s="6">
        <v>60342350.25</v>
      </c>
      <c r="G40" s="6">
        <v>60342350.25</v>
      </c>
      <c r="H40" s="6">
        <v>60342350.25</v>
      </c>
      <c r="I40" s="6">
        <v>60342350.25</v>
      </c>
      <c r="J40" s="6">
        <v>60342350.25</v>
      </c>
      <c r="K40" s="6">
        <v>60342350.25</v>
      </c>
      <c r="L40" s="6">
        <v>60342350.25</v>
      </c>
      <c r="M40" s="6">
        <v>60342350.25</v>
      </c>
      <c r="N40" s="6">
        <v>60342350.25</v>
      </c>
      <c r="O40" s="13">
        <v>727329113</v>
      </c>
    </row>
    <row r="41" spans="1:15" ht="12">
      <c r="A41" s="5">
        <v>303003035</v>
      </c>
      <c r="B41" s="12" t="s">
        <v>48</v>
      </c>
      <c r="C41" s="6">
        <v>2879818.25</v>
      </c>
      <c r="D41" s="6">
        <v>2879818.25</v>
      </c>
      <c r="E41" s="6">
        <v>2879818.25</v>
      </c>
      <c r="F41" s="6">
        <v>2879818.25</v>
      </c>
      <c r="G41" s="6">
        <v>2879818.25</v>
      </c>
      <c r="H41" s="6">
        <v>2879818.25</v>
      </c>
      <c r="I41" s="6">
        <v>2879818.25</v>
      </c>
      <c r="J41" s="6">
        <v>2879818.25</v>
      </c>
      <c r="K41" s="6">
        <v>2879818.25</v>
      </c>
      <c r="L41" s="6">
        <v>2879818.25</v>
      </c>
      <c r="M41" s="6">
        <v>2879818.25</v>
      </c>
      <c r="N41" s="6">
        <v>2879818.25</v>
      </c>
      <c r="O41" s="13">
        <v>34377145</v>
      </c>
    </row>
    <row r="42" spans="1:15" ht="12">
      <c r="A42" s="5">
        <v>303003039</v>
      </c>
      <c r="B42" s="12" t="s">
        <v>49</v>
      </c>
      <c r="C42" s="6">
        <v>11599975.75</v>
      </c>
      <c r="D42" s="6">
        <v>11599975.75</v>
      </c>
      <c r="E42" s="6">
        <v>11599975.75</v>
      </c>
      <c r="F42" s="6">
        <v>11599975.75</v>
      </c>
      <c r="G42" s="6">
        <v>11599975.75</v>
      </c>
      <c r="H42" s="6">
        <v>11599975.75</v>
      </c>
      <c r="I42" s="6">
        <v>11599975.75</v>
      </c>
      <c r="J42" s="6">
        <v>11599975.75</v>
      </c>
      <c r="K42" s="6">
        <v>11599975.75</v>
      </c>
      <c r="L42" s="6">
        <v>11599975.75</v>
      </c>
      <c r="M42" s="6">
        <v>11599975.75</v>
      </c>
      <c r="N42" s="6">
        <v>11599975.75</v>
      </c>
      <c r="O42" s="13">
        <v>139917279</v>
      </c>
    </row>
    <row r="43" spans="1:15" ht="12">
      <c r="A43" s="5">
        <v>303003042</v>
      </c>
      <c r="B43" s="12" t="s">
        <v>50</v>
      </c>
      <c r="E43" s="6">
        <v>27215865</v>
      </c>
      <c r="H43" s="6">
        <v>28305741</v>
      </c>
      <c r="K43" s="6">
        <v>28305741</v>
      </c>
      <c r="N43" s="6">
        <v>28305741</v>
      </c>
      <c r="O43" s="13">
        <f>(SUM(C43:N43))*1.05</f>
        <v>117739742.4</v>
      </c>
    </row>
    <row r="44" spans="1:15" ht="12">
      <c r="A44" s="5">
        <v>303003046</v>
      </c>
      <c r="B44" s="12" t="s">
        <v>51</v>
      </c>
      <c r="C44" s="6">
        <v>25243809.5</v>
      </c>
      <c r="D44" s="6">
        <v>25243809.5</v>
      </c>
      <c r="E44" s="6">
        <v>25243809.5</v>
      </c>
      <c r="F44" s="6">
        <v>25243809.5</v>
      </c>
      <c r="G44" s="6">
        <v>25243809.5</v>
      </c>
      <c r="H44" s="6">
        <v>25243809.5</v>
      </c>
      <c r="I44" s="6">
        <v>25243809.5</v>
      </c>
      <c r="J44" s="6">
        <v>25243809.5</v>
      </c>
      <c r="K44" s="6">
        <v>25243809.5</v>
      </c>
      <c r="L44" s="6">
        <v>25243809.5</v>
      </c>
      <c r="M44" s="6">
        <v>25243809.5</v>
      </c>
      <c r="N44" s="6">
        <v>25243809.5</v>
      </c>
      <c r="O44" s="13">
        <v>303159020</v>
      </c>
    </row>
    <row r="45" spans="1:15" ht="12">
      <c r="A45" s="5">
        <v>303003048</v>
      </c>
      <c r="B45" s="12" t="s">
        <v>52</v>
      </c>
      <c r="C45" s="6">
        <v>26764596.5</v>
      </c>
      <c r="D45" s="6">
        <v>26764596.5</v>
      </c>
      <c r="E45" s="6">
        <v>26764596.5</v>
      </c>
      <c r="F45" s="6">
        <v>26764596.5</v>
      </c>
      <c r="G45" s="6">
        <v>26764596.5</v>
      </c>
      <c r="H45" s="6">
        <v>26764596.5</v>
      </c>
      <c r="I45" s="6">
        <v>26764596.5</v>
      </c>
      <c r="J45" s="6">
        <v>26764596.5</v>
      </c>
      <c r="O45" s="13">
        <v>144802337</v>
      </c>
    </row>
    <row r="46" spans="2:15" ht="12">
      <c r="B46" s="12" t="s">
        <v>201</v>
      </c>
      <c r="O46" s="13">
        <v>490616466</v>
      </c>
    </row>
    <row r="47" spans="1:19" s="1" customFormat="1" ht="12">
      <c r="A47" s="1">
        <v>303005</v>
      </c>
      <c r="B47" s="12" t="s">
        <v>53</v>
      </c>
      <c r="C47" s="6">
        <v>120395784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3">
        <v>120395784</v>
      </c>
      <c r="P47" s="5"/>
      <c r="Q47" s="5"/>
      <c r="S47" s="2"/>
    </row>
    <row r="48" spans="1:17" ht="12">
      <c r="A48" s="5">
        <v>303005038</v>
      </c>
      <c r="B48" s="15" t="s">
        <v>54</v>
      </c>
      <c r="C48" s="16">
        <f aca="true" t="shared" si="3" ref="C48:N48">SUM(C49:C54)</f>
        <v>82483170.625</v>
      </c>
      <c r="D48" s="16">
        <f t="shared" si="3"/>
        <v>82483170.625</v>
      </c>
      <c r="E48" s="16">
        <f t="shared" si="3"/>
        <v>82483170.625</v>
      </c>
      <c r="F48" s="16">
        <f t="shared" si="3"/>
        <v>229128528.625</v>
      </c>
      <c r="G48" s="16">
        <f t="shared" si="3"/>
        <v>82483170.625</v>
      </c>
      <c r="H48" s="16">
        <f t="shared" si="3"/>
        <v>100073980.625</v>
      </c>
      <c r="I48" s="16">
        <f t="shared" si="3"/>
        <v>210058170.625</v>
      </c>
      <c r="J48" s="16">
        <f t="shared" si="3"/>
        <v>82483170.625</v>
      </c>
      <c r="K48" s="16">
        <f t="shared" si="3"/>
        <v>82483170.625</v>
      </c>
      <c r="L48" s="16">
        <f t="shared" si="3"/>
        <v>210058170.625</v>
      </c>
      <c r="M48" s="16">
        <f t="shared" si="3"/>
        <v>82483170.625</v>
      </c>
      <c r="N48" s="16">
        <f t="shared" si="3"/>
        <v>82483170.625</v>
      </c>
      <c r="O48" s="15"/>
      <c r="P48" s="17">
        <f>SUM(O49:O54)</f>
        <v>2740077551</v>
      </c>
      <c r="Q48" s="1"/>
    </row>
    <row r="49" spans="1:15" ht="12">
      <c r="A49" s="5">
        <v>303005041</v>
      </c>
      <c r="B49" s="12" t="s">
        <v>55</v>
      </c>
      <c r="O49" s="13">
        <v>1218612053</v>
      </c>
    </row>
    <row r="50" spans="1:15" ht="12">
      <c r="A50" s="5">
        <v>303005042</v>
      </c>
      <c r="B50" s="12" t="s">
        <v>56</v>
      </c>
      <c r="F50" s="6">
        <v>124902000</v>
      </c>
      <c r="H50" s="8"/>
      <c r="I50" s="6">
        <v>127575000</v>
      </c>
      <c r="L50" s="6">
        <v>127575000</v>
      </c>
      <c r="O50" s="13">
        <v>399054600</v>
      </c>
    </row>
    <row r="51" spans="1:15" ht="12">
      <c r="A51" s="5">
        <v>303005044</v>
      </c>
      <c r="B51" s="12" t="s">
        <v>57</v>
      </c>
      <c r="C51" s="6">
        <v>48589577.375</v>
      </c>
      <c r="D51" s="6">
        <v>48589577.375</v>
      </c>
      <c r="E51" s="6">
        <v>48589577.375</v>
      </c>
      <c r="F51" s="6">
        <v>48589577.375</v>
      </c>
      <c r="G51" s="6">
        <v>48589577.375</v>
      </c>
      <c r="H51" s="6">
        <v>48589577.375</v>
      </c>
      <c r="I51" s="6">
        <v>48589577.375</v>
      </c>
      <c r="J51" s="6">
        <v>48589577.375</v>
      </c>
      <c r="K51" s="6">
        <v>48589577.375</v>
      </c>
      <c r="L51" s="6">
        <v>48589577.375</v>
      </c>
      <c r="M51" s="6">
        <v>48589577.375</v>
      </c>
      <c r="N51" s="6">
        <v>48589577.375</v>
      </c>
      <c r="O51" s="13">
        <v>635862067</v>
      </c>
    </row>
    <row r="52" spans="1:15" ht="12">
      <c r="A52" s="5">
        <v>303005054</v>
      </c>
      <c r="B52" s="12" t="s">
        <v>58</v>
      </c>
      <c r="C52" s="6">
        <v>32666815.75</v>
      </c>
      <c r="D52" s="6">
        <v>32666815.75</v>
      </c>
      <c r="E52" s="6">
        <v>32666815.75</v>
      </c>
      <c r="F52" s="6">
        <v>32666815.75</v>
      </c>
      <c r="G52" s="6">
        <v>32666815.75</v>
      </c>
      <c r="H52" s="6">
        <v>32666815.75</v>
      </c>
      <c r="I52" s="6">
        <v>32666815.75</v>
      </c>
      <c r="J52" s="6">
        <v>32666815.75</v>
      </c>
      <c r="K52" s="6">
        <v>32666815.75</v>
      </c>
      <c r="L52" s="6">
        <v>32666815.75</v>
      </c>
      <c r="M52" s="6">
        <v>32666815.75</v>
      </c>
      <c r="N52" s="6">
        <v>32666815.75</v>
      </c>
      <c r="O52" s="13">
        <v>429790558</v>
      </c>
    </row>
    <row r="53" spans="1:15" ht="12">
      <c r="A53" s="5">
        <v>303005058</v>
      </c>
      <c r="B53" s="12" t="s">
        <v>59</v>
      </c>
      <c r="C53" s="6">
        <v>1226777.5</v>
      </c>
      <c r="D53" s="6">
        <v>1226777.5</v>
      </c>
      <c r="E53" s="6">
        <v>1226777.5</v>
      </c>
      <c r="F53" s="6">
        <v>1226777.5</v>
      </c>
      <c r="G53" s="6">
        <v>1226777.5</v>
      </c>
      <c r="H53" s="6">
        <v>1226777.5</v>
      </c>
      <c r="I53" s="6">
        <v>1226777.5</v>
      </c>
      <c r="J53" s="6">
        <v>1226777.5</v>
      </c>
      <c r="K53" s="6">
        <v>1226777.5</v>
      </c>
      <c r="L53" s="6">
        <v>1226777.5</v>
      </c>
      <c r="M53" s="6">
        <v>1226777.5</v>
      </c>
      <c r="N53" s="6">
        <v>1226777.5</v>
      </c>
      <c r="O53" s="13">
        <v>15457397</v>
      </c>
    </row>
    <row r="54" spans="1:19" s="1" customFormat="1" ht="12">
      <c r="A54" s="1">
        <v>303009</v>
      </c>
      <c r="B54" s="12" t="s">
        <v>60</v>
      </c>
      <c r="C54" s="6"/>
      <c r="D54" s="6"/>
      <c r="E54" s="6"/>
      <c r="F54" s="6">
        <v>21743358</v>
      </c>
      <c r="G54" s="6"/>
      <c r="H54" s="6">
        <v>17590810</v>
      </c>
      <c r="I54" s="6"/>
      <c r="J54" s="6"/>
      <c r="K54" s="6"/>
      <c r="L54" s="6"/>
      <c r="M54" s="6"/>
      <c r="N54" s="6"/>
      <c r="O54" s="13">
        <v>41300876</v>
      </c>
      <c r="P54" s="5"/>
      <c r="Q54" s="5"/>
      <c r="S54" s="4"/>
    </row>
    <row r="55" spans="1:17" ht="12">
      <c r="A55" s="5">
        <v>303009900</v>
      </c>
      <c r="B55" s="15" t="s">
        <v>61</v>
      </c>
      <c r="C55" s="16">
        <f aca="true" t="shared" si="4" ref="C55:N55">SUM(C56:C57)</f>
        <v>693561</v>
      </c>
      <c r="D55" s="16">
        <f t="shared" si="4"/>
        <v>693561</v>
      </c>
      <c r="E55" s="16">
        <f t="shared" si="4"/>
        <v>693561</v>
      </c>
      <c r="F55" s="16">
        <f t="shared" si="4"/>
        <v>693561</v>
      </c>
      <c r="G55" s="16">
        <f t="shared" si="4"/>
        <v>693561</v>
      </c>
      <c r="H55" s="16">
        <f t="shared" si="4"/>
        <v>693561</v>
      </c>
      <c r="I55" s="16">
        <f t="shared" si="4"/>
        <v>693561</v>
      </c>
      <c r="J55" s="16">
        <f t="shared" si="4"/>
        <v>693561</v>
      </c>
      <c r="K55" s="16">
        <f t="shared" si="4"/>
        <v>693561</v>
      </c>
      <c r="L55" s="16">
        <f t="shared" si="4"/>
        <v>693561</v>
      </c>
      <c r="M55" s="16">
        <f t="shared" si="4"/>
        <v>693561</v>
      </c>
      <c r="N55" s="16">
        <f t="shared" si="4"/>
        <v>693561</v>
      </c>
      <c r="O55" s="15"/>
      <c r="P55" s="17">
        <f>SUM(O56:O63)</f>
        <v>1788661253.4</v>
      </c>
      <c r="Q55" s="1"/>
    </row>
    <row r="56" spans="1:15" ht="12">
      <c r="A56" s="5">
        <v>303009906</v>
      </c>
      <c r="B56" s="12" t="s">
        <v>61</v>
      </c>
      <c r="C56" s="6">
        <v>318308.625</v>
      </c>
      <c r="D56" s="6">
        <v>318308.625</v>
      </c>
      <c r="E56" s="6">
        <v>318308.625</v>
      </c>
      <c r="F56" s="6">
        <v>318308.625</v>
      </c>
      <c r="G56" s="6">
        <v>318308.625</v>
      </c>
      <c r="H56" s="6">
        <v>318308.625</v>
      </c>
      <c r="I56" s="6">
        <v>318308.625</v>
      </c>
      <c r="J56" s="6">
        <v>318308.625</v>
      </c>
      <c r="K56" s="6">
        <v>318308.625</v>
      </c>
      <c r="L56" s="6">
        <v>318308.625</v>
      </c>
      <c r="M56" s="6">
        <v>318308.625</v>
      </c>
      <c r="N56" s="6">
        <v>318308.625</v>
      </c>
      <c r="O56" s="13">
        <v>4320229</v>
      </c>
    </row>
    <row r="57" spans="2:15" ht="12">
      <c r="B57" s="12" t="s">
        <v>62</v>
      </c>
      <c r="C57" s="6">
        <v>375252.375</v>
      </c>
      <c r="D57" s="6">
        <v>375252.375</v>
      </c>
      <c r="E57" s="6">
        <v>375252.375</v>
      </c>
      <c r="F57" s="6">
        <v>375252.375</v>
      </c>
      <c r="G57" s="6">
        <v>375252.375</v>
      </c>
      <c r="H57" s="6">
        <v>375252.375</v>
      </c>
      <c r="I57" s="6">
        <v>375252.375</v>
      </c>
      <c r="J57" s="6">
        <v>375252.375</v>
      </c>
      <c r="K57" s="6">
        <v>375252.375</v>
      </c>
      <c r="L57" s="6">
        <v>375252.375</v>
      </c>
      <c r="M57" s="6">
        <v>375252.375</v>
      </c>
      <c r="N57" s="6">
        <v>375252.375</v>
      </c>
      <c r="O57" s="13">
        <v>4728180</v>
      </c>
    </row>
    <row r="58" spans="2:15" ht="12">
      <c r="B58" s="12" t="s">
        <v>63</v>
      </c>
      <c r="C58" s="6">
        <f>500000000/12</f>
        <v>41666666.666666664</v>
      </c>
      <c r="D58" s="6">
        <v>41666666.666666664</v>
      </c>
      <c r="E58" s="6">
        <v>41666666.666666664</v>
      </c>
      <c r="F58" s="6">
        <v>41666666.666666664</v>
      </c>
      <c r="G58" s="6">
        <v>41666666.666666664</v>
      </c>
      <c r="H58" s="6">
        <v>41666666.666666664</v>
      </c>
      <c r="I58" s="6">
        <v>41666666.666666664</v>
      </c>
      <c r="J58" s="6">
        <v>41666666.666666664</v>
      </c>
      <c r="K58" s="6">
        <v>41666666.666666664</v>
      </c>
      <c r="L58" s="6">
        <v>41666666.666666664</v>
      </c>
      <c r="M58" s="6">
        <v>41666666.666666664</v>
      </c>
      <c r="N58" s="6">
        <v>41666666.666666664</v>
      </c>
      <c r="O58" s="13">
        <v>500000000</v>
      </c>
    </row>
    <row r="59" spans="2:19" ht="12">
      <c r="B59" s="12" t="s">
        <v>64</v>
      </c>
      <c r="C59" s="6">
        <v>8729754</v>
      </c>
      <c r="D59" s="6">
        <v>8729754</v>
      </c>
      <c r="E59" s="6">
        <v>8729754</v>
      </c>
      <c r="F59" s="6">
        <v>8729754</v>
      </c>
      <c r="G59" s="6">
        <v>8729754</v>
      </c>
      <c r="H59" s="6">
        <v>8729754</v>
      </c>
      <c r="I59" s="6">
        <v>8729754</v>
      </c>
      <c r="J59" s="6">
        <v>8729754</v>
      </c>
      <c r="K59" s="6">
        <v>8729754</v>
      </c>
      <c r="L59" s="6">
        <v>8729754</v>
      </c>
      <c r="M59" s="6">
        <v>8729754</v>
      </c>
      <c r="N59" s="6">
        <v>8729754</v>
      </c>
      <c r="O59" s="13">
        <f>(SUM(C59:N59))*1.05</f>
        <v>109994900.4</v>
      </c>
      <c r="S59" s="6"/>
    </row>
    <row r="60" spans="2:15" ht="12">
      <c r="B60" s="12" t="s">
        <v>65</v>
      </c>
      <c r="D60" s="6">
        <v>15236000</v>
      </c>
      <c r="H60" s="6">
        <v>15236000</v>
      </c>
      <c r="L60" s="6">
        <v>7618000</v>
      </c>
      <c r="O60" s="13">
        <f>(SUM(C60:N60))*1.05</f>
        <v>39994500</v>
      </c>
    </row>
    <row r="61" spans="2:15" ht="12">
      <c r="B61" s="12" t="s">
        <v>66</v>
      </c>
      <c r="C61" s="6">
        <v>9166666.666666666</v>
      </c>
      <c r="D61" s="6">
        <v>9166666.666666666</v>
      </c>
      <c r="E61" s="6">
        <v>9166666.666666666</v>
      </c>
      <c r="F61" s="6">
        <v>9166666.666666666</v>
      </c>
      <c r="G61" s="6">
        <v>9166666.666666666</v>
      </c>
      <c r="H61" s="6">
        <v>9166666.666666666</v>
      </c>
      <c r="I61" s="6">
        <v>9166666.666666666</v>
      </c>
      <c r="J61" s="6">
        <v>9166666.666666666</v>
      </c>
      <c r="K61" s="6">
        <v>9166666.666666666</v>
      </c>
      <c r="L61" s="6">
        <v>9166666.666666666</v>
      </c>
      <c r="M61" s="6">
        <v>9166666.666666666</v>
      </c>
      <c r="N61" s="6">
        <v>9166666.666666666</v>
      </c>
      <c r="O61" s="13">
        <f>(SUM(C61:N61))*1.05</f>
        <v>115500000.00000001</v>
      </c>
    </row>
    <row r="62" spans="1:19" s="1" customFormat="1" ht="12" customHeight="1">
      <c r="A62" s="1">
        <v>4</v>
      </c>
      <c r="B62" s="12" t="s">
        <v>202</v>
      </c>
      <c r="C62" s="6">
        <f>30000000/12</f>
        <v>2500000</v>
      </c>
      <c r="D62" s="6">
        <v>2500000</v>
      </c>
      <c r="E62" s="6">
        <v>2500000</v>
      </c>
      <c r="F62" s="6">
        <v>2500000</v>
      </c>
      <c r="G62" s="6">
        <v>2500000</v>
      </c>
      <c r="H62" s="6">
        <v>2500000</v>
      </c>
      <c r="I62" s="6">
        <v>2500000</v>
      </c>
      <c r="J62" s="6">
        <v>2500000</v>
      </c>
      <c r="K62" s="6">
        <v>2500000</v>
      </c>
      <c r="L62" s="6">
        <v>2500000</v>
      </c>
      <c r="M62" s="6">
        <v>2500000</v>
      </c>
      <c r="N62" s="6">
        <v>2500000</v>
      </c>
      <c r="O62" s="13">
        <v>864123444</v>
      </c>
      <c r="P62" s="5"/>
      <c r="Q62" s="5"/>
      <c r="S62" s="4"/>
    </row>
    <row r="63" spans="2:19" s="1" customFormat="1" ht="12" customHeight="1">
      <c r="B63" s="12" t="s">
        <v>67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13">
        <v>150000000</v>
      </c>
      <c r="P63" s="5"/>
      <c r="Q63" s="5"/>
      <c r="S63" s="4"/>
    </row>
    <row r="64" spans="1:19" s="1" customFormat="1" ht="12">
      <c r="A64" s="1">
        <v>404001</v>
      </c>
      <c r="B64" s="9" t="s">
        <v>68</v>
      </c>
      <c r="C64" s="10">
        <f aca="true" t="shared" si="5" ref="C64:N64">+C65+C90+C93+C99+C106+C109+C121+C138+C142</f>
        <v>1457762783.7583332</v>
      </c>
      <c r="D64" s="10">
        <f t="shared" si="5"/>
        <v>1313391127.7307332</v>
      </c>
      <c r="E64" s="10">
        <f t="shared" si="5"/>
        <v>1357609660.1283333</v>
      </c>
      <c r="F64" s="10">
        <f t="shared" si="5"/>
        <v>1486022072.1783333</v>
      </c>
      <c r="G64" s="10">
        <f t="shared" si="5"/>
        <v>1339798050.7033331</v>
      </c>
      <c r="H64" s="10">
        <f t="shared" si="5"/>
        <v>1393238797.7483332</v>
      </c>
      <c r="I64" s="10">
        <f t="shared" si="5"/>
        <v>1468333988.1733332</v>
      </c>
      <c r="J64" s="10">
        <f t="shared" si="5"/>
        <v>1347823748.2333333</v>
      </c>
      <c r="K64" s="10">
        <f t="shared" si="5"/>
        <v>1373614068.7183332</v>
      </c>
      <c r="L64" s="10">
        <f t="shared" si="5"/>
        <v>1472205354.7083333</v>
      </c>
      <c r="M64" s="10">
        <f t="shared" si="5"/>
        <v>1345920810.22</v>
      </c>
      <c r="N64" s="10">
        <f t="shared" si="5"/>
        <v>1373592238.548889</v>
      </c>
      <c r="O64" s="9"/>
      <c r="P64" s="9"/>
      <c r="Q64" s="11">
        <v>19693067011</v>
      </c>
      <c r="S64" s="4"/>
    </row>
    <row r="65" spans="1:17" ht="12">
      <c r="A65" s="5">
        <v>404001001</v>
      </c>
      <c r="B65" s="15" t="s">
        <v>69</v>
      </c>
      <c r="C65" s="16">
        <f aca="true" t="shared" si="6" ref="C65:N65">SUM(C66:C89)</f>
        <v>1202947287.5</v>
      </c>
      <c r="D65" s="16">
        <f t="shared" si="6"/>
        <v>1202947287.5</v>
      </c>
      <c r="E65" s="16">
        <f t="shared" si="6"/>
        <v>1230163152.5</v>
      </c>
      <c r="F65" s="16">
        <f t="shared" si="6"/>
        <v>1202947287.5</v>
      </c>
      <c r="G65" s="16">
        <f t="shared" si="6"/>
        <v>1202947287.5</v>
      </c>
      <c r="H65" s="16">
        <f t="shared" si="6"/>
        <v>1231253028.5</v>
      </c>
      <c r="I65" s="16">
        <f t="shared" si="6"/>
        <v>1202947287.5</v>
      </c>
      <c r="J65" s="16">
        <f t="shared" si="6"/>
        <v>1202947287.5</v>
      </c>
      <c r="K65" s="16">
        <f t="shared" si="6"/>
        <v>1231253028.5</v>
      </c>
      <c r="L65" s="16">
        <f t="shared" si="6"/>
        <v>1202947287.5</v>
      </c>
      <c r="M65" s="16">
        <f t="shared" si="6"/>
        <v>1202947287.5</v>
      </c>
      <c r="N65" s="16">
        <f t="shared" si="6"/>
        <v>1231253028.5</v>
      </c>
      <c r="O65" s="15"/>
      <c r="P65" s="17">
        <v>15316964329</v>
      </c>
      <c r="Q65" s="1"/>
    </row>
    <row r="66" spans="1:15" ht="12">
      <c r="A66" s="5">
        <v>404001004</v>
      </c>
      <c r="B66" s="12" t="s">
        <v>70</v>
      </c>
      <c r="C66" s="6">
        <v>280802826</v>
      </c>
      <c r="D66" s="6">
        <v>280802826</v>
      </c>
      <c r="E66" s="6">
        <v>280802826</v>
      </c>
      <c r="F66" s="6">
        <v>280802826</v>
      </c>
      <c r="G66" s="6">
        <v>280802826</v>
      </c>
      <c r="H66" s="6">
        <v>280802826</v>
      </c>
      <c r="I66" s="6">
        <v>280802826</v>
      </c>
      <c r="J66" s="6">
        <v>280802826</v>
      </c>
      <c r="K66" s="6">
        <v>280802826</v>
      </c>
      <c r="L66" s="6">
        <v>280802826</v>
      </c>
      <c r="M66" s="6">
        <v>280802826</v>
      </c>
      <c r="N66" s="6">
        <v>280802826</v>
      </c>
      <c r="O66" s="13">
        <f aca="true" t="shared" si="7" ref="O66:O89">(SUM(C66:N66))*1.05</f>
        <v>3538115607.6000004</v>
      </c>
    </row>
    <row r="67" spans="1:15" ht="12">
      <c r="A67" s="5">
        <v>404001007</v>
      </c>
      <c r="B67" s="12" t="s">
        <v>71</v>
      </c>
      <c r="C67" s="6">
        <v>264672375</v>
      </c>
      <c r="D67" s="6">
        <v>264672375</v>
      </c>
      <c r="E67" s="6">
        <v>264672375</v>
      </c>
      <c r="F67" s="6">
        <v>264672375</v>
      </c>
      <c r="G67" s="6">
        <v>264672375</v>
      </c>
      <c r="H67" s="6">
        <v>264672375</v>
      </c>
      <c r="I67" s="6">
        <v>264672375</v>
      </c>
      <c r="J67" s="6">
        <v>264672375</v>
      </c>
      <c r="K67" s="6">
        <v>264672375</v>
      </c>
      <c r="L67" s="6">
        <v>264672375</v>
      </c>
      <c r="M67" s="6">
        <v>264672375</v>
      </c>
      <c r="N67" s="6">
        <v>264672375</v>
      </c>
      <c r="O67" s="13">
        <f t="shared" si="7"/>
        <v>3334871925</v>
      </c>
    </row>
    <row r="68" spans="1:15" ht="12">
      <c r="A68" s="5">
        <v>404001016</v>
      </c>
      <c r="B68" s="12" t="s">
        <v>72</v>
      </c>
      <c r="C68" s="6">
        <v>4280522</v>
      </c>
      <c r="D68" s="6">
        <v>4280522</v>
      </c>
      <c r="E68" s="6">
        <v>4280522</v>
      </c>
      <c r="F68" s="6">
        <v>4280522</v>
      </c>
      <c r="G68" s="6">
        <v>4280522</v>
      </c>
      <c r="H68" s="6">
        <v>4280522</v>
      </c>
      <c r="I68" s="6">
        <v>4280522</v>
      </c>
      <c r="J68" s="6">
        <v>4280522</v>
      </c>
      <c r="K68" s="6">
        <v>4280522</v>
      </c>
      <c r="L68" s="6">
        <v>4280522</v>
      </c>
      <c r="M68" s="6">
        <v>4280522</v>
      </c>
      <c r="N68" s="6">
        <v>4280522</v>
      </c>
      <c r="O68" s="13">
        <f t="shared" si="7"/>
        <v>53934577.2</v>
      </c>
    </row>
    <row r="69" spans="1:15" ht="12">
      <c r="A69" s="5">
        <v>404001017</v>
      </c>
      <c r="B69" s="12" t="s">
        <v>73</v>
      </c>
      <c r="C69" s="6">
        <v>3339142</v>
      </c>
      <c r="D69" s="6">
        <v>3339142</v>
      </c>
      <c r="E69" s="6">
        <v>3339142</v>
      </c>
      <c r="F69" s="6">
        <v>3339142</v>
      </c>
      <c r="G69" s="6">
        <v>3339142</v>
      </c>
      <c r="H69" s="6">
        <v>3339142</v>
      </c>
      <c r="I69" s="6">
        <v>3339142</v>
      </c>
      <c r="J69" s="6">
        <v>3339142</v>
      </c>
      <c r="K69" s="6">
        <v>3339142</v>
      </c>
      <c r="L69" s="6">
        <v>3339142</v>
      </c>
      <c r="M69" s="6">
        <v>3339142</v>
      </c>
      <c r="N69" s="6">
        <v>3339142</v>
      </c>
      <c r="O69" s="13">
        <f t="shared" si="7"/>
        <v>42073189.2</v>
      </c>
    </row>
    <row r="70" spans="1:15" ht="12">
      <c r="A70" s="5">
        <v>404001018</v>
      </c>
      <c r="B70" s="12" t="s">
        <v>74</v>
      </c>
      <c r="C70" s="6">
        <v>24389970</v>
      </c>
      <c r="D70" s="6">
        <v>24389970</v>
      </c>
      <c r="E70" s="6">
        <v>24389970</v>
      </c>
      <c r="F70" s="6">
        <v>24389970</v>
      </c>
      <c r="G70" s="6">
        <v>24389970</v>
      </c>
      <c r="H70" s="6">
        <v>24389970</v>
      </c>
      <c r="I70" s="6">
        <v>24389970</v>
      </c>
      <c r="J70" s="6">
        <v>24389970</v>
      </c>
      <c r="K70" s="6">
        <v>24389970</v>
      </c>
      <c r="L70" s="6">
        <v>24389970</v>
      </c>
      <c r="M70" s="6">
        <v>24389970</v>
      </c>
      <c r="N70" s="6">
        <v>24389970</v>
      </c>
      <c r="O70" s="13">
        <f t="shared" si="7"/>
        <v>307313622</v>
      </c>
    </row>
    <row r="71" spans="1:15" ht="12">
      <c r="A71" s="5">
        <v>404001022</v>
      </c>
      <c r="B71" s="12" t="s">
        <v>75</v>
      </c>
      <c r="C71" s="6">
        <v>1486490</v>
      </c>
      <c r="D71" s="6">
        <v>1486490</v>
      </c>
      <c r="E71" s="6">
        <v>1486490</v>
      </c>
      <c r="F71" s="6">
        <v>1486490</v>
      </c>
      <c r="G71" s="6">
        <v>1486490</v>
      </c>
      <c r="H71" s="6">
        <v>1486490</v>
      </c>
      <c r="I71" s="6">
        <v>1486490</v>
      </c>
      <c r="J71" s="6">
        <v>1486490</v>
      </c>
      <c r="K71" s="6">
        <v>1486490</v>
      </c>
      <c r="L71" s="6">
        <v>1486490</v>
      </c>
      <c r="M71" s="6">
        <v>1486490</v>
      </c>
      <c r="N71" s="6">
        <v>1486490</v>
      </c>
      <c r="O71" s="13">
        <f t="shared" si="7"/>
        <v>18729774</v>
      </c>
    </row>
    <row r="72" spans="1:15" ht="12">
      <c r="A72" s="5">
        <v>404001023</v>
      </c>
      <c r="B72" s="12" t="s">
        <v>76</v>
      </c>
      <c r="C72" s="6">
        <v>4780678</v>
      </c>
      <c r="D72" s="6">
        <v>4780678</v>
      </c>
      <c r="E72" s="6">
        <v>4780678</v>
      </c>
      <c r="F72" s="6">
        <v>4780678</v>
      </c>
      <c r="G72" s="6">
        <v>4780678</v>
      </c>
      <c r="H72" s="6">
        <v>4780678</v>
      </c>
      <c r="I72" s="6">
        <v>4780678</v>
      </c>
      <c r="J72" s="6">
        <v>4780678</v>
      </c>
      <c r="K72" s="6">
        <v>4780678</v>
      </c>
      <c r="L72" s="6">
        <v>4780678</v>
      </c>
      <c r="M72" s="6">
        <v>4780678</v>
      </c>
      <c r="N72" s="6">
        <v>4780678</v>
      </c>
      <c r="O72" s="13">
        <f t="shared" si="7"/>
        <v>60236542.800000004</v>
      </c>
    </row>
    <row r="73" spans="1:15" ht="12">
      <c r="A73" s="5">
        <v>404001024</v>
      </c>
      <c r="B73" s="12" t="s">
        <v>77</v>
      </c>
      <c r="C73" s="6">
        <v>4010700</v>
      </c>
      <c r="D73" s="6">
        <v>4010700</v>
      </c>
      <c r="E73" s="6">
        <v>4010700</v>
      </c>
      <c r="F73" s="6">
        <v>4010700</v>
      </c>
      <c r="G73" s="6">
        <v>4010700</v>
      </c>
      <c r="H73" s="6">
        <v>4010700</v>
      </c>
      <c r="I73" s="6">
        <v>4010700</v>
      </c>
      <c r="J73" s="6">
        <v>4010700</v>
      </c>
      <c r="K73" s="6">
        <v>4010700</v>
      </c>
      <c r="L73" s="6">
        <v>4010700</v>
      </c>
      <c r="M73" s="6">
        <v>4010700</v>
      </c>
      <c r="N73" s="6">
        <v>4010700</v>
      </c>
      <c r="O73" s="13">
        <f t="shared" si="7"/>
        <v>50534820</v>
      </c>
    </row>
    <row r="74" spans="1:15" ht="12">
      <c r="A74" s="5">
        <v>404001025</v>
      </c>
      <c r="B74" s="12" t="s">
        <v>78</v>
      </c>
      <c r="C74" s="6">
        <v>3551196</v>
      </c>
      <c r="D74" s="6">
        <v>3551196</v>
      </c>
      <c r="E74" s="6">
        <v>3551196</v>
      </c>
      <c r="F74" s="6">
        <v>3551196</v>
      </c>
      <c r="G74" s="6">
        <v>3551196</v>
      </c>
      <c r="H74" s="6">
        <v>3551196</v>
      </c>
      <c r="I74" s="6">
        <v>3551196</v>
      </c>
      <c r="J74" s="6">
        <v>3551196</v>
      </c>
      <c r="K74" s="6">
        <v>3551196</v>
      </c>
      <c r="L74" s="6">
        <v>3551196</v>
      </c>
      <c r="M74" s="6">
        <v>3551196</v>
      </c>
      <c r="N74" s="6">
        <v>3551196</v>
      </c>
      <c r="O74" s="13">
        <v>44745069</v>
      </c>
    </row>
    <row r="75" spans="1:15" ht="12">
      <c r="A75" s="5">
        <v>404001026</v>
      </c>
      <c r="B75" s="12" t="s">
        <v>79</v>
      </c>
      <c r="C75" s="6">
        <v>17729123</v>
      </c>
      <c r="D75" s="6">
        <v>17729123</v>
      </c>
      <c r="E75" s="6">
        <v>17729123</v>
      </c>
      <c r="F75" s="6">
        <v>17729123</v>
      </c>
      <c r="G75" s="6">
        <v>17729123</v>
      </c>
      <c r="H75" s="6">
        <v>17729123</v>
      </c>
      <c r="I75" s="6">
        <v>17729123</v>
      </c>
      <c r="J75" s="6">
        <v>17729123</v>
      </c>
      <c r="K75" s="6">
        <v>17729123</v>
      </c>
      <c r="L75" s="6">
        <v>17729123</v>
      </c>
      <c r="M75" s="6">
        <v>17729123</v>
      </c>
      <c r="N75" s="6">
        <v>17729123</v>
      </c>
      <c r="O75" s="13">
        <f t="shared" si="7"/>
        <v>223386949.8</v>
      </c>
    </row>
    <row r="76" spans="1:15" ht="12">
      <c r="A76" s="5">
        <v>404001032</v>
      </c>
      <c r="B76" s="12" t="s">
        <v>80</v>
      </c>
      <c r="C76" s="6">
        <v>7878386</v>
      </c>
      <c r="D76" s="6">
        <v>7878386</v>
      </c>
      <c r="E76" s="6">
        <v>7878386</v>
      </c>
      <c r="F76" s="6">
        <v>7878386</v>
      </c>
      <c r="G76" s="6">
        <v>7878386</v>
      </c>
      <c r="H76" s="6">
        <v>7878386</v>
      </c>
      <c r="I76" s="6">
        <v>7878386</v>
      </c>
      <c r="J76" s="6">
        <v>7878386</v>
      </c>
      <c r="K76" s="6">
        <v>7878386</v>
      </c>
      <c r="L76" s="6">
        <v>7878386</v>
      </c>
      <c r="M76" s="6">
        <v>7878386</v>
      </c>
      <c r="N76" s="6">
        <v>7878386</v>
      </c>
      <c r="O76" s="13">
        <f t="shared" si="7"/>
        <v>99267663.60000001</v>
      </c>
    </row>
    <row r="77" spans="1:15" ht="12">
      <c r="A77" s="5">
        <v>404001035</v>
      </c>
      <c r="B77" s="12" t="s">
        <v>81</v>
      </c>
      <c r="C77" s="6">
        <v>36413651</v>
      </c>
      <c r="D77" s="6">
        <v>36413651</v>
      </c>
      <c r="E77" s="8">
        <v>36413651</v>
      </c>
      <c r="F77" s="6">
        <v>36413651</v>
      </c>
      <c r="G77" s="6">
        <v>36413651</v>
      </c>
      <c r="H77" s="6">
        <v>36413651</v>
      </c>
      <c r="I77" s="6">
        <v>36413651</v>
      </c>
      <c r="J77" s="6">
        <v>36413651</v>
      </c>
      <c r="K77" s="6">
        <v>36413651</v>
      </c>
      <c r="L77" s="6">
        <v>36413651</v>
      </c>
      <c r="M77" s="6">
        <v>36413651</v>
      </c>
      <c r="N77" s="6">
        <v>36413651</v>
      </c>
      <c r="O77" s="13">
        <v>458812002</v>
      </c>
    </row>
    <row r="78" spans="1:15" ht="12">
      <c r="A78" s="5">
        <v>404001042</v>
      </c>
      <c r="B78" s="12" t="s">
        <v>82</v>
      </c>
      <c r="C78" s="6">
        <v>6763314</v>
      </c>
      <c r="D78" s="6">
        <v>6763314</v>
      </c>
      <c r="E78" s="8">
        <v>6763314</v>
      </c>
      <c r="F78" s="6">
        <v>6763314</v>
      </c>
      <c r="G78" s="6">
        <v>6763314</v>
      </c>
      <c r="H78" s="6">
        <v>6763314</v>
      </c>
      <c r="I78" s="6">
        <v>6763314</v>
      </c>
      <c r="J78" s="6">
        <v>6763314</v>
      </c>
      <c r="K78" s="6">
        <v>6763314</v>
      </c>
      <c r="L78" s="6">
        <v>6763314</v>
      </c>
      <c r="M78" s="6">
        <v>6763314</v>
      </c>
      <c r="N78" s="6">
        <v>6763314</v>
      </c>
      <c r="O78" s="13">
        <f t="shared" si="7"/>
        <v>85217756.4</v>
      </c>
    </row>
    <row r="79" spans="1:15" ht="12">
      <c r="A79" s="5">
        <v>404001044</v>
      </c>
      <c r="B79" s="12" t="s">
        <v>83</v>
      </c>
      <c r="C79" s="6">
        <v>11855173</v>
      </c>
      <c r="D79" s="6">
        <v>11855173</v>
      </c>
      <c r="E79" s="8">
        <v>11855173</v>
      </c>
      <c r="F79" s="6">
        <v>11855173</v>
      </c>
      <c r="G79" s="6">
        <v>11855173</v>
      </c>
      <c r="H79" s="6">
        <v>11855173</v>
      </c>
      <c r="I79" s="6">
        <v>11855173</v>
      </c>
      <c r="J79" s="6">
        <v>11855173</v>
      </c>
      <c r="K79" s="6">
        <v>11855173</v>
      </c>
      <c r="L79" s="6">
        <v>11855173</v>
      </c>
      <c r="M79" s="6">
        <v>11855173</v>
      </c>
      <c r="N79" s="6">
        <v>11855173</v>
      </c>
      <c r="O79" s="13">
        <v>191463945</v>
      </c>
    </row>
    <row r="80" spans="1:19" ht="12">
      <c r="A80" s="5">
        <v>404001045</v>
      </c>
      <c r="B80" s="12" t="s">
        <v>84</v>
      </c>
      <c r="C80" s="6">
        <v>218070897</v>
      </c>
      <c r="D80" s="6">
        <v>218070897</v>
      </c>
      <c r="E80" s="6">
        <v>218070897</v>
      </c>
      <c r="F80" s="6">
        <v>218070897</v>
      </c>
      <c r="G80" s="6">
        <v>218070897</v>
      </c>
      <c r="H80" s="6">
        <v>218070897</v>
      </c>
      <c r="I80" s="6">
        <v>218070897</v>
      </c>
      <c r="J80" s="6">
        <v>218070897</v>
      </c>
      <c r="K80" s="6">
        <v>218070897</v>
      </c>
      <c r="L80" s="6">
        <v>218070897</v>
      </c>
      <c r="M80" s="6">
        <v>218070897</v>
      </c>
      <c r="N80" s="6">
        <v>218070897</v>
      </c>
      <c r="O80" s="13">
        <f t="shared" si="7"/>
        <v>2747693302.2000003</v>
      </c>
      <c r="S80" s="6"/>
    </row>
    <row r="81" spans="1:15" ht="12">
      <c r="A81" s="5">
        <v>404001048</v>
      </c>
      <c r="B81" s="12" t="s">
        <v>85</v>
      </c>
      <c r="C81" s="6">
        <v>180534553</v>
      </c>
      <c r="D81" s="6">
        <v>180534553</v>
      </c>
      <c r="E81" s="6">
        <v>180534553</v>
      </c>
      <c r="F81" s="6">
        <v>180534553</v>
      </c>
      <c r="G81" s="6">
        <v>180534553</v>
      </c>
      <c r="H81" s="6">
        <v>180534553</v>
      </c>
      <c r="I81" s="6">
        <v>180534553</v>
      </c>
      <c r="J81" s="6">
        <v>180534553</v>
      </c>
      <c r="K81" s="6">
        <v>180534553</v>
      </c>
      <c r="L81" s="6">
        <v>180534553</v>
      </c>
      <c r="M81" s="6">
        <v>180534553</v>
      </c>
      <c r="N81" s="6">
        <v>180534553</v>
      </c>
      <c r="O81" s="13">
        <f t="shared" si="7"/>
        <v>2274735367.8</v>
      </c>
    </row>
    <row r="82" spans="1:15" ht="12">
      <c r="A82" s="5">
        <v>404001050</v>
      </c>
      <c r="B82" s="12" t="s">
        <v>86</v>
      </c>
      <c r="C82" s="6">
        <v>44175174</v>
      </c>
      <c r="D82" s="6">
        <v>44175174</v>
      </c>
      <c r="E82" s="6">
        <v>44175174</v>
      </c>
      <c r="F82" s="6">
        <v>44175174</v>
      </c>
      <c r="G82" s="6">
        <v>44175174</v>
      </c>
      <c r="H82" s="6">
        <v>44175174</v>
      </c>
      <c r="I82" s="6">
        <v>44175174</v>
      </c>
      <c r="J82" s="6">
        <v>44175174</v>
      </c>
      <c r="K82" s="6">
        <v>44175174</v>
      </c>
      <c r="L82" s="6">
        <v>44175174</v>
      </c>
      <c r="M82" s="6">
        <v>44175174</v>
      </c>
      <c r="N82" s="6">
        <v>44175174</v>
      </c>
      <c r="O82" s="13">
        <f t="shared" si="7"/>
        <v>556607192.4</v>
      </c>
    </row>
    <row r="83" spans="1:15" ht="12">
      <c r="A83" s="5">
        <v>404001052</v>
      </c>
      <c r="B83" s="12" t="s">
        <v>87</v>
      </c>
      <c r="C83" s="6">
        <v>6577303</v>
      </c>
      <c r="D83" s="6">
        <v>6577303</v>
      </c>
      <c r="E83" s="6">
        <v>6577303</v>
      </c>
      <c r="F83" s="6">
        <v>6577303</v>
      </c>
      <c r="G83" s="6">
        <v>6577303</v>
      </c>
      <c r="H83" s="6">
        <v>6577303</v>
      </c>
      <c r="I83" s="6">
        <v>6577303</v>
      </c>
      <c r="J83" s="6">
        <v>6577303</v>
      </c>
      <c r="K83" s="6">
        <v>6577303</v>
      </c>
      <c r="L83" s="6">
        <v>6577303</v>
      </c>
      <c r="M83" s="6">
        <v>6577303</v>
      </c>
      <c r="N83" s="6">
        <v>6577303</v>
      </c>
      <c r="O83" s="13">
        <f t="shared" si="7"/>
        <v>82874017.8</v>
      </c>
    </row>
    <row r="84" spans="1:15" ht="12">
      <c r="A84" s="5">
        <v>404001054</v>
      </c>
      <c r="B84" s="12" t="s">
        <v>88</v>
      </c>
      <c r="C84" s="6">
        <v>34130578.5</v>
      </c>
      <c r="D84" s="6">
        <v>34130578.5</v>
      </c>
      <c r="E84" s="6">
        <v>34130578.5</v>
      </c>
      <c r="F84" s="6">
        <v>34130578.5</v>
      </c>
      <c r="G84" s="6">
        <v>34130578.5</v>
      </c>
      <c r="H84" s="6">
        <v>34130578.5</v>
      </c>
      <c r="I84" s="6">
        <v>34130578.5</v>
      </c>
      <c r="J84" s="6">
        <v>34130578.5</v>
      </c>
      <c r="K84" s="6">
        <v>34130578.5</v>
      </c>
      <c r="L84" s="6">
        <v>34130578.5</v>
      </c>
      <c r="M84" s="6">
        <v>34130578.5</v>
      </c>
      <c r="N84" s="6">
        <v>34130578.5</v>
      </c>
      <c r="O84" s="13">
        <f t="shared" si="7"/>
        <v>430045289.1</v>
      </c>
    </row>
    <row r="85" spans="1:15" ht="12">
      <c r="A85" s="5">
        <v>404001055</v>
      </c>
      <c r="B85" s="12" t="s">
        <v>89</v>
      </c>
      <c r="C85" s="6">
        <v>11237922</v>
      </c>
      <c r="D85" s="6">
        <v>11237922</v>
      </c>
      <c r="E85" s="6">
        <v>11237922</v>
      </c>
      <c r="F85" s="6">
        <v>11237922</v>
      </c>
      <c r="G85" s="6">
        <v>11237922</v>
      </c>
      <c r="H85" s="6">
        <v>11237922</v>
      </c>
      <c r="I85" s="6">
        <v>11237922</v>
      </c>
      <c r="J85" s="6">
        <v>11237922</v>
      </c>
      <c r="K85" s="6">
        <v>11237922</v>
      </c>
      <c r="L85" s="6">
        <v>11237922</v>
      </c>
      <c r="M85" s="6">
        <v>11237922</v>
      </c>
      <c r="N85" s="6">
        <v>11237922</v>
      </c>
      <c r="O85" s="13">
        <f t="shared" si="7"/>
        <v>141597817.20000002</v>
      </c>
    </row>
    <row r="86" spans="1:15" ht="12">
      <c r="A86" s="5">
        <v>404001056</v>
      </c>
      <c r="B86" s="12" t="s">
        <v>90</v>
      </c>
      <c r="C86" s="6">
        <v>24939370</v>
      </c>
      <c r="D86" s="6">
        <v>24939370</v>
      </c>
      <c r="E86" s="6">
        <v>24939370</v>
      </c>
      <c r="F86" s="6">
        <v>24939370</v>
      </c>
      <c r="G86" s="6">
        <v>24939370</v>
      </c>
      <c r="H86" s="6">
        <v>24939370</v>
      </c>
      <c r="I86" s="6">
        <v>24939370</v>
      </c>
      <c r="J86" s="6">
        <v>24939370</v>
      </c>
      <c r="K86" s="6">
        <v>24939370</v>
      </c>
      <c r="L86" s="6">
        <v>24939370</v>
      </c>
      <c r="M86" s="6">
        <v>24939370</v>
      </c>
      <c r="N86" s="6">
        <v>24939370</v>
      </c>
      <c r="O86" s="13">
        <f t="shared" si="7"/>
        <v>314236062</v>
      </c>
    </row>
    <row r="87" spans="1:15" ht="12">
      <c r="A87" s="5">
        <v>404001061</v>
      </c>
      <c r="B87" s="12" t="s">
        <v>91</v>
      </c>
      <c r="C87" s="6">
        <v>7070234</v>
      </c>
      <c r="D87" s="6">
        <v>7070234</v>
      </c>
      <c r="E87" s="6">
        <v>7070234</v>
      </c>
      <c r="F87" s="6">
        <v>7070234</v>
      </c>
      <c r="G87" s="6">
        <v>7070234</v>
      </c>
      <c r="H87" s="6">
        <v>7070234</v>
      </c>
      <c r="I87" s="6">
        <v>7070234</v>
      </c>
      <c r="J87" s="6">
        <v>7070234</v>
      </c>
      <c r="K87" s="6">
        <v>7070234</v>
      </c>
      <c r="L87" s="6">
        <v>7070234</v>
      </c>
      <c r="M87" s="6">
        <v>7070234</v>
      </c>
      <c r="N87" s="6">
        <v>7070234</v>
      </c>
      <c r="O87" s="13">
        <v>89084949</v>
      </c>
    </row>
    <row r="88" spans="1:15" ht="12">
      <c r="A88" s="5">
        <v>404001067</v>
      </c>
      <c r="B88" s="12" t="s">
        <v>92</v>
      </c>
      <c r="E88" s="6">
        <v>27215865</v>
      </c>
      <c r="H88" s="6">
        <v>28305741</v>
      </c>
      <c r="K88" s="6">
        <v>28305741</v>
      </c>
      <c r="N88" s="6">
        <v>28305741</v>
      </c>
      <c r="O88" s="13">
        <f t="shared" si="7"/>
        <v>117739742.4</v>
      </c>
    </row>
    <row r="89" spans="1:19" s="1" customFormat="1" ht="12">
      <c r="A89" s="1">
        <v>404002</v>
      </c>
      <c r="B89" s="12" t="s">
        <v>93</v>
      </c>
      <c r="C89" s="6">
        <v>4257710</v>
      </c>
      <c r="D89" s="6">
        <v>4257710</v>
      </c>
      <c r="E89" s="6">
        <v>4257710</v>
      </c>
      <c r="F89" s="6">
        <v>4257710</v>
      </c>
      <c r="G89" s="6">
        <v>4257710</v>
      </c>
      <c r="H89" s="6">
        <v>4257710</v>
      </c>
      <c r="I89" s="6">
        <v>4257710</v>
      </c>
      <c r="J89" s="6">
        <v>4257710</v>
      </c>
      <c r="K89" s="6">
        <v>4257710</v>
      </c>
      <c r="L89" s="6">
        <v>4257710</v>
      </c>
      <c r="M89" s="6">
        <v>4257710</v>
      </c>
      <c r="N89" s="6">
        <v>4257710</v>
      </c>
      <c r="O89" s="13">
        <f t="shared" si="7"/>
        <v>53647146</v>
      </c>
      <c r="P89" s="5"/>
      <c r="Q89" s="5"/>
      <c r="S89" s="2"/>
    </row>
    <row r="90" spans="1:17" ht="12">
      <c r="A90" s="5">
        <v>404002005</v>
      </c>
      <c r="B90" s="15" t="s">
        <v>94</v>
      </c>
      <c r="C90" s="16">
        <f aca="true" t="shared" si="8" ref="C90:N90">SUM(C91:C92)</f>
        <v>0</v>
      </c>
      <c r="D90" s="16">
        <f t="shared" si="8"/>
        <v>0</v>
      </c>
      <c r="E90" s="16">
        <f t="shared" si="8"/>
        <v>0</v>
      </c>
      <c r="F90" s="16">
        <f t="shared" si="8"/>
        <v>146645358</v>
      </c>
      <c r="G90" s="16">
        <f t="shared" si="8"/>
        <v>0</v>
      </c>
      <c r="H90" s="16">
        <f t="shared" si="8"/>
        <v>17590810</v>
      </c>
      <c r="I90" s="16">
        <f t="shared" si="8"/>
        <v>127575000</v>
      </c>
      <c r="J90" s="16">
        <f t="shared" si="8"/>
        <v>0</v>
      </c>
      <c r="K90" s="16">
        <f t="shared" si="8"/>
        <v>0</v>
      </c>
      <c r="L90" s="16">
        <f t="shared" si="8"/>
        <v>127575000</v>
      </c>
      <c r="M90" s="16">
        <f t="shared" si="8"/>
        <v>0</v>
      </c>
      <c r="N90" s="16">
        <f t="shared" si="8"/>
        <v>0</v>
      </c>
      <c r="O90" s="15"/>
      <c r="P90" s="17">
        <f>SUM(O91:O92)</f>
        <v>440355476.4</v>
      </c>
      <c r="Q90" s="1"/>
    </row>
    <row r="91" spans="1:15" ht="12">
      <c r="A91" s="5">
        <v>404002017</v>
      </c>
      <c r="B91" s="12" t="s">
        <v>95</v>
      </c>
      <c r="F91" s="6">
        <v>21743358</v>
      </c>
      <c r="H91" s="6">
        <v>17590810</v>
      </c>
      <c r="O91" s="13">
        <f>(SUM(C91:N91))*1.05</f>
        <v>41300876.4</v>
      </c>
    </row>
    <row r="92" spans="1:19" s="1" customFormat="1" ht="12">
      <c r="A92" s="1">
        <v>404003</v>
      </c>
      <c r="B92" s="12" t="s">
        <v>96</v>
      </c>
      <c r="C92" s="6"/>
      <c r="D92" s="6"/>
      <c r="E92" s="6"/>
      <c r="F92" s="6">
        <v>124902000</v>
      </c>
      <c r="G92" s="6"/>
      <c r="H92" s="6"/>
      <c r="I92" s="6">
        <v>127575000</v>
      </c>
      <c r="J92" s="6"/>
      <c r="K92" s="6"/>
      <c r="L92" s="6">
        <v>127575000</v>
      </c>
      <c r="M92" s="6"/>
      <c r="N92" s="6"/>
      <c r="O92" s="13">
        <f>(SUM(C92:N92))*1.05</f>
        <v>399054600</v>
      </c>
      <c r="P92" s="5"/>
      <c r="Q92" s="5"/>
      <c r="S92" s="4"/>
    </row>
    <row r="93" spans="1:17" ht="12">
      <c r="A93" s="5">
        <v>404003064</v>
      </c>
      <c r="B93" s="15" t="s">
        <v>97</v>
      </c>
      <c r="C93" s="16">
        <f aca="true" t="shared" si="9" ref="C93:N93">SUM(C94:C98)</f>
        <v>42962432</v>
      </c>
      <c r="D93" s="16">
        <f t="shared" si="9"/>
        <v>42962432</v>
      </c>
      <c r="E93" s="16">
        <f t="shared" si="9"/>
        <v>42962432</v>
      </c>
      <c r="F93" s="16">
        <f t="shared" si="9"/>
        <v>42962432</v>
      </c>
      <c r="G93" s="16">
        <f t="shared" si="9"/>
        <v>42962432</v>
      </c>
      <c r="H93" s="16">
        <f t="shared" si="9"/>
        <v>42962432</v>
      </c>
      <c r="I93" s="16">
        <f t="shared" si="9"/>
        <v>42962432</v>
      </c>
      <c r="J93" s="16">
        <f t="shared" si="9"/>
        <v>42962432</v>
      </c>
      <c r="K93" s="16">
        <f t="shared" si="9"/>
        <v>42962432</v>
      </c>
      <c r="L93" s="16">
        <f t="shared" si="9"/>
        <v>42962432</v>
      </c>
      <c r="M93" s="16">
        <f t="shared" si="9"/>
        <v>42962432</v>
      </c>
      <c r="N93" s="16">
        <f t="shared" si="9"/>
        <v>42962432</v>
      </c>
      <c r="O93" s="15"/>
      <c r="P93" s="17">
        <f>SUM(O94:O98)</f>
        <v>1031943109.85</v>
      </c>
      <c r="Q93" s="1"/>
    </row>
    <row r="94" spans="1:15" ht="12">
      <c r="A94" s="5">
        <v>404003065</v>
      </c>
      <c r="B94" s="12" t="s">
        <v>98</v>
      </c>
      <c r="C94" s="6">
        <v>4000000</v>
      </c>
      <c r="D94" s="6">
        <v>4000000</v>
      </c>
      <c r="E94" s="6">
        <v>4000000</v>
      </c>
      <c r="F94" s="6">
        <v>4000000</v>
      </c>
      <c r="G94" s="6">
        <v>4000000</v>
      </c>
      <c r="H94" s="6">
        <v>4000000</v>
      </c>
      <c r="I94" s="6">
        <v>4000000</v>
      </c>
      <c r="J94" s="6">
        <v>4000000</v>
      </c>
      <c r="K94" s="6">
        <v>4000000</v>
      </c>
      <c r="L94" s="6">
        <v>4000000</v>
      </c>
      <c r="M94" s="6">
        <v>4000000</v>
      </c>
      <c r="N94" s="6">
        <v>4000000</v>
      </c>
      <c r="O94" s="13">
        <f>(SUM(C94:N94))*1.05</f>
        <v>50400000</v>
      </c>
    </row>
    <row r="95" spans="2:15" ht="12">
      <c r="B95" s="12" t="s">
        <v>203</v>
      </c>
      <c r="O95" s="13">
        <v>490616466</v>
      </c>
    </row>
    <row r="96" spans="1:15" ht="12">
      <c r="A96" s="5">
        <v>404003066</v>
      </c>
      <c r="B96" s="12" t="s">
        <v>99</v>
      </c>
      <c r="C96" s="6">
        <v>2668134.375</v>
      </c>
      <c r="D96" s="6">
        <v>2668134.375</v>
      </c>
      <c r="E96" s="6">
        <v>2668134.375</v>
      </c>
      <c r="F96" s="6">
        <v>2668134.375</v>
      </c>
      <c r="G96" s="6">
        <v>2668134.375</v>
      </c>
      <c r="H96" s="6">
        <v>2668134.375</v>
      </c>
      <c r="I96" s="6">
        <v>2668134.375</v>
      </c>
      <c r="J96" s="6">
        <v>2668134.375</v>
      </c>
      <c r="K96" s="6">
        <v>2668134.375</v>
      </c>
      <c r="L96" s="6">
        <v>2668134.375</v>
      </c>
      <c r="M96" s="6">
        <v>2668134.375</v>
      </c>
      <c r="N96" s="6">
        <v>2668134.375</v>
      </c>
      <c r="O96" s="13">
        <f>(SUM(C96:N96))*1.05</f>
        <v>33618493.125</v>
      </c>
    </row>
    <row r="97" spans="1:15" ht="12">
      <c r="A97" s="5">
        <v>404003067</v>
      </c>
      <c r="B97" s="12" t="s">
        <v>100</v>
      </c>
      <c r="C97" s="6">
        <v>15589652.25</v>
      </c>
      <c r="D97" s="6">
        <v>15589652.25</v>
      </c>
      <c r="E97" s="6">
        <v>15589652.25</v>
      </c>
      <c r="F97" s="6">
        <v>15589652.25</v>
      </c>
      <c r="G97" s="6">
        <v>15589652.25</v>
      </c>
      <c r="H97" s="6">
        <v>15589652.25</v>
      </c>
      <c r="I97" s="6">
        <v>15589652.25</v>
      </c>
      <c r="J97" s="6">
        <v>15589652.25</v>
      </c>
      <c r="K97" s="6">
        <v>15589652.25</v>
      </c>
      <c r="L97" s="6">
        <v>15589652.25</v>
      </c>
      <c r="M97" s="6">
        <v>15589652.25</v>
      </c>
      <c r="N97" s="6">
        <v>15589652.25</v>
      </c>
      <c r="O97" s="13">
        <v>196429619</v>
      </c>
    </row>
    <row r="98" spans="1:19" s="1" customFormat="1" ht="12">
      <c r="A98" s="1">
        <v>404005</v>
      </c>
      <c r="B98" s="12" t="s">
        <v>101</v>
      </c>
      <c r="C98" s="6">
        <v>20704645.375</v>
      </c>
      <c r="D98" s="6">
        <v>20704645.375</v>
      </c>
      <c r="E98" s="6">
        <v>20704645.375</v>
      </c>
      <c r="F98" s="6">
        <v>20704645.375</v>
      </c>
      <c r="G98" s="6">
        <v>20704645.375</v>
      </c>
      <c r="H98" s="6">
        <v>20704645.375</v>
      </c>
      <c r="I98" s="6">
        <v>20704645.375</v>
      </c>
      <c r="J98" s="6">
        <v>20704645.375</v>
      </c>
      <c r="K98" s="6">
        <v>20704645.375</v>
      </c>
      <c r="L98" s="6">
        <v>20704645.375</v>
      </c>
      <c r="M98" s="6">
        <v>20704645.375</v>
      </c>
      <c r="N98" s="6">
        <v>20704645.375</v>
      </c>
      <c r="O98" s="13">
        <f>(SUM(C98:N98))*1.05</f>
        <v>260878531.72500002</v>
      </c>
      <c r="P98" s="5"/>
      <c r="Q98" s="5"/>
      <c r="S98" s="4"/>
    </row>
    <row r="99" spans="1:17" ht="12">
      <c r="A99" s="5">
        <v>404005068</v>
      </c>
      <c r="B99" s="15" t="s">
        <v>102</v>
      </c>
      <c r="C99" s="16">
        <f aca="true" t="shared" si="10" ref="C99:N99">SUM(C100:C105)</f>
        <v>36447235.3</v>
      </c>
      <c r="D99" s="16">
        <f t="shared" si="10"/>
        <v>32721363.2724</v>
      </c>
      <c r="E99" s="16">
        <f t="shared" si="10"/>
        <v>49724030.67</v>
      </c>
      <c r="F99" s="16">
        <f t="shared" si="10"/>
        <v>53706949.72</v>
      </c>
      <c r="G99" s="16">
        <f t="shared" si="10"/>
        <v>59128286.24499999</v>
      </c>
      <c r="H99" s="16">
        <f t="shared" si="10"/>
        <v>66672482.28999999</v>
      </c>
      <c r="I99" s="16">
        <f t="shared" si="10"/>
        <v>60089223.715</v>
      </c>
      <c r="J99" s="16">
        <f t="shared" si="10"/>
        <v>67153983.775</v>
      </c>
      <c r="K99" s="16">
        <f t="shared" si="10"/>
        <v>64638563.260000005</v>
      </c>
      <c r="L99" s="16">
        <f t="shared" si="10"/>
        <v>63960590.25</v>
      </c>
      <c r="M99" s="16">
        <f t="shared" si="10"/>
        <v>65251045.76166666</v>
      </c>
      <c r="N99" s="16">
        <f t="shared" si="10"/>
        <v>64616733.09055556</v>
      </c>
      <c r="O99" s="15"/>
      <c r="P99" s="17">
        <v>718316011</v>
      </c>
      <c r="Q99" s="1"/>
    </row>
    <row r="100" spans="1:15" ht="12">
      <c r="A100" s="5">
        <v>404005070</v>
      </c>
      <c r="B100" s="12" t="s">
        <v>103</v>
      </c>
      <c r="C100" s="6">
        <v>12591325.48</v>
      </c>
      <c r="D100" s="6">
        <v>12237750</v>
      </c>
      <c r="E100" s="6">
        <v>16620250</v>
      </c>
      <c r="F100" s="6">
        <v>17892200.97</v>
      </c>
      <c r="G100" s="6">
        <v>18936600.9</v>
      </c>
      <c r="H100" s="6">
        <v>20515050.409999993</v>
      </c>
      <c r="I100" s="6">
        <v>17506100.115000006</v>
      </c>
      <c r="J100" s="6">
        <v>19696301.065</v>
      </c>
      <c r="K100" s="6">
        <v>19239150.53</v>
      </c>
      <c r="L100" s="6">
        <v>18813850.570000004</v>
      </c>
      <c r="M100" s="6">
        <v>19249767.388333336</v>
      </c>
      <c r="N100" s="6">
        <v>19100922.82944445</v>
      </c>
      <c r="O100" s="13">
        <v>223019236</v>
      </c>
    </row>
    <row r="101" spans="1:15" ht="12">
      <c r="A101" s="5">
        <v>404005072</v>
      </c>
      <c r="B101" s="12" t="s">
        <v>104</v>
      </c>
      <c r="C101" s="6">
        <v>12646799.934999999</v>
      </c>
      <c r="D101" s="6">
        <v>9581823.827399999</v>
      </c>
      <c r="E101" s="6">
        <v>17414667</v>
      </c>
      <c r="F101" s="6">
        <v>22316644</v>
      </c>
      <c r="G101" s="6">
        <v>26082779.379999995</v>
      </c>
      <c r="H101" s="6">
        <v>30831462.91</v>
      </c>
      <c r="I101" s="6">
        <v>32202574.529999997</v>
      </c>
      <c r="J101" s="6">
        <v>31737428.520000003</v>
      </c>
      <c r="K101" s="6">
        <v>31590488.653333332</v>
      </c>
      <c r="L101" s="6">
        <v>31843497.234444443</v>
      </c>
      <c r="M101" s="6">
        <v>31723804.802592594</v>
      </c>
      <c r="N101" s="6">
        <v>31719263.56345679</v>
      </c>
      <c r="O101" s="13">
        <v>324108853</v>
      </c>
    </row>
    <row r="102" spans="1:15" ht="12">
      <c r="A102" s="5">
        <v>404005074</v>
      </c>
      <c r="B102" s="12" t="s">
        <v>105</v>
      </c>
      <c r="C102" s="6">
        <v>9515576.259999998</v>
      </c>
      <c r="D102" s="6">
        <v>9208255.82</v>
      </c>
      <c r="E102" s="6">
        <v>13995580.045000004</v>
      </c>
      <c r="F102" s="6">
        <v>11804571.125000004</v>
      </c>
      <c r="G102" s="6">
        <v>12415372.34</v>
      </c>
      <c r="H102" s="6">
        <v>13632435.344999999</v>
      </c>
      <c r="I102" s="6">
        <v>8687015.445</v>
      </c>
      <c r="J102" s="6">
        <v>14026720.564999998</v>
      </c>
      <c r="K102" s="6">
        <v>12115390.451666666</v>
      </c>
      <c r="L102" s="6">
        <v>11609708.820555555</v>
      </c>
      <c r="M102" s="6">
        <v>12583939.945740739</v>
      </c>
      <c r="N102" s="6">
        <v>12103013.07265432</v>
      </c>
      <c r="O102" s="13">
        <v>148782473</v>
      </c>
    </row>
    <row r="103" spans="1:15" ht="12">
      <c r="A103" s="5">
        <v>404005076</v>
      </c>
      <c r="B103" s="12" t="s">
        <v>106</v>
      </c>
      <c r="C103" s="6">
        <v>1226605.875</v>
      </c>
      <c r="D103" s="6">
        <v>1226605.875</v>
      </c>
      <c r="E103" s="6">
        <v>1226605.875</v>
      </c>
      <c r="F103" s="6">
        <v>1226605.875</v>
      </c>
      <c r="G103" s="6">
        <v>1226605.875</v>
      </c>
      <c r="H103" s="6">
        <v>1226605.875</v>
      </c>
      <c r="I103" s="6">
        <v>1226605.875</v>
      </c>
      <c r="J103" s="6">
        <v>1226605.875</v>
      </c>
      <c r="K103" s="6">
        <v>1226605.875</v>
      </c>
      <c r="L103" s="6">
        <v>1226605.875</v>
      </c>
      <c r="M103" s="6">
        <v>1226605.875</v>
      </c>
      <c r="N103" s="6">
        <v>1226605.875</v>
      </c>
      <c r="O103" s="13">
        <v>16227996</v>
      </c>
    </row>
    <row r="104" spans="1:15" ht="12">
      <c r="A104" s="5">
        <v>404005078</v>
      </c>
      <c r="B104" s="12" t="s">
        <v>107</v>
      </c>
      <c r="C104" s="6">
        <v>177547</v>
      </c>
      <c r="D104" s="6">
        <v>177547</v>
      </c>
      <c r="E104" s="6">
        <v>177547</v>
      </c>
      <c r="F104" s="6">
        <v>177547</v>
      </c>
      <c r="G104" s="6">
        <v>177547</v>
      </c>
      <c r="H104" s="6">
        <v>177547</v>
      </c>
      <c r="I104" s="6">
        <v>177547</v>
      </c>
      <c r="J104" s="6">
        <v>177547</v>
      </c>
      <c r="K104" s="6">
        <v>177547</v>
      </c>
      <c r="L104" s="6">
        <v>177547</v>
      </c>
      <c r="M104" s="6">
        <v>177547</v>
      </c>
      <c r="N104" s="6">
        <v>177547</v>
      </c>
      <c r="O104" s="13">
        <v>2348947</v>
      </c>
    </row>
    <row r="105" spans="1:19" s="1" customFormat="1" ht="12">
      <c r="A105" s="1">
        <v>404007</v>
      </c>
      <c r="B105" s="12" t="s">
        <v>108</v>
      </c>
      <c r="C105" s="6">
        <v>289380.75</v>
      </c>
      <c r="D105" s="6">
        <v>289380.75</v>
      </c>
      <c r="E105" s="6">
        <v>289380.75</v>
      </c>
      <c r="F105" s="6">
        <v>289380.75</v>
      </c>
      <c r="G105" s="6">
        <v>289380.75</v>
      </c>
      <c r="H105" s="6">
        <v>289380.75</v>
      </c>
      <c r="I105" s="6">
        <v>289380.75</v>
      </c>
      <c r="J105" s="6">
        <v>289380.75</v>
      </c>
      <c r="K105" s="6">
        <v>289380.75</v>
      </c>
      <c r="L105" s="6">
        <v>289380.75</v>
      </c>
      <c r="M105" s="6">
        <v>289380.75</v>
      </c>
      <c r="N105" s="6">
        <v>289380.75</v>
      </c>
      <c r="O105" s="13">
        <v>3828507</v>
      </c>
      <c r="P105" s="5"/>
      <c r="Q105" s="5"/>
      <c r="S105" s="4"/>
    </row>
    <row r="106" spans="1:17" ht="12">
      <c r="A106" s="5">
        <v>404007076</v>
      </c>
      <c r="B106" s="15" t="s">
        <v>109</v>
      </c>
      <c r="C106" s="16">
        <f aca="true" t="shared" si="11" ref="C106:N106">SUM(C107:C108)</f>
        <v>120812450.66666667</v>
      </c>
      <c r="D106" s="16">
        <f t="shared" si="11"/>
        <v>416666.6666666667</v>
      </c>
      <c r="E106" s="16">
        <f t="shared" si="11"/>
        <v>416666.6666666667</v>
      </c>
      <c r="F106" s="16">
        <f t="shared" si="11"/>
        <v>416666.6666666667</v>
      </c>
      <c r="G106" s="16">
        <f t="shared" si="11"/>
        <v>416666.6666666667</v>
      </c>
      <c r="H106" s="16">
        <f t="shared" si="11"/>
        <v>416666.6666666667</v>
      </c>
      <c r="I106" s="16">
        <f t="shared" si="11"/>
        <v>416666.6666666667</v>
      </c>
      <c r="J106" s="16">
        <f t="shared" si="11"/>
        <v>416666.6666666667</v>
      </c>
      <c r="K106" s="16">
        <f t="shared" si="11"/>
        <v>416666.6666666667</v>
      </c>
      <c r="L106" s="16">
        <f t="shared" si="11"/>
        <v>416666.6666666667</v>
      </c>
      <c r="M106" s="16">
        <f t="shared" si="11"/>
        <v>416666.6666666667</v>
      </c>
      <c r="N106" s="16">
        <f t="shared" si="11"/>
        <v>416666.6666666667</v>
      </c>
      <c r="O106" s="15"/>
      <c r="P106" s="17">
        <f>SUM(O107:O108)</f>
        <v>131665573</v>
      </c>
      <c r="Q106" s="1"/>
    </row>
    <row r="107" spans="1:15" ht="12">
      <c r="A107" s="5">
        <v>404007084</v>
      </c>
      <c r="B107" s="12" t="s">
        <v>110</v>
      </c>
      <c r="C107" s="6">
        <v>120395784</v>
      </c>
      <c r="O107" s="13">
        <v>126415573</v>
      </c>
    </row>
    <row r="108" spans="1:19" s="1" customFormat="1" ht="12">
      <c r="A108" s="1">
        <v>404009</v>
      </c>
      <c r="B108" s="12" t="s">
        <v>111</v>
      </c>
      <c r="C108" s="6">
        <v>416666.6666666667</v>
      </c>
      <c r="D108" s="6">
        <v>416666.6666666667</v>
      </c>
      <c r="E108" s="6">
        <v>416666.6666666667</v>
      </c>
      <c r="F108" s="6">
        <v>416666.6666666667</v>
      </c>
      <c r="G108" s="6">
        <v>416666.6666666667</v>
      </c>
      <c r="H108" s="6">
        <v>416666.6666666667</v>
      </c>
      <c r="I108" s="6">
        <v>416666.6666666667</v>
      </c>
      <c r="J108" s="6">
        <v>416666.6666666667</v>
      </c>
      <c r="K108" s="6">
        <v>416666.6666666667</v>
      </c>
      <c r="L108" s="6">
        <v>416666.6666666667</v>
      </c>
      <c r="M108" s="6">
        <v>416666.6666666667</v>
      </c>
      <c r="N108" s="6">
        <v>416666.6666666667</v>
      </c>
      <c r="O108" s="13">
        <v>5250000</v>
      </c>
      <c r="P108" s="5"/>
      <c r="Q108" s="5"/>
      <c r="S108" s="4"/>
    </row>
    <row r="109" spans="1:17" ht="12">
      <c r="A109" s="5">
        <v>404009088</v>
      </c>
      <c r="B109" s="15" t="s">
        <v>112</v>
      </c>
      <c r="C109" s="16">
        <f aca="true" t="shared" si="12" ref="C109:N109">SUM(C110:C120)</f>
        <v>6999237.416666666</v>
      </c>
      <c r="D109" s="16">
        <f t="shared" si="12"/>
        <v>6999237.416666666</v>
      </c>
      <c r="E109" s="16">
        <f t="shared" si="12"/>
        <v>6999237.416666666</v>
      </c>
      <c r="F109" s="16">
        <f t="shared" si="12"/>
        <v>6999237.416666666</v>
      </c>
      <c r="G109" s="16">
        <f t="shared" si="12"/>
        <v>6999237.416666666</v>
      </c>
      <c r="H109" s="16">
        <f t="shared" si="12"/>
        <v>6999237.416666666</v>
      </c>
      <c r="I109" s="16">
        <f t="shared" si="12"/>
        <v>6999237.416666666</v>
      </c>
      <c r="J109" s="16">
        <f t="shared" si="12"/>
        <v>6999237.416666666</v>
      </c>
      <c r="K109" s="16">
        <f t="shared" si="12"/>
        <v>6999237.416666666</v>
      </c>
      <c r="L109" s="16">
        <f t="shared" si="12"/>
        <v>6999237.416666666</v>
      </c>
      <c r="M109" s="16">
        <f t="shared" si="12"/>
        <v>6999237.416666666</v>
      </c>
      <c r="N109" s="16">
        <f t="shared" si="12"/>
        <v>6999237.416666666</v>
      </c>
      <c r="O109" s="15"/>
      <c r="P109" s="17">
        <f>SUM(O110:O120)</f>
        <v>88190391.45000002</v>
      </c>
      <c r="Q109" s="1"/>
    </row>
    <row r="110" spans="1:15" ht="12">
      <c r="A110" s="5">
        <v>404009090</v>
      </c>
      <c r="B110" s="12" t="s">
        <v>113</v>
      </c>
      <c r="C110" s="6">
        <v>416666.6666666667</v>
      </c>
      <c r="D110" s="6">
        <v>416666.6666666667</v>
      </c>
      <c r="E110" s="6">
        <v>416666.6666666667</v>
      </c>
      <c r="F110" s="6">
        <v>416666.6666666667</v>
      </c>
      <c r="G110" s="6">
        <v>416666.6666666667</v>
      </c>
      <c r="H110" s="6">
        <v>416666.6666666667</v>
      </c>
      <c r="I110" s="6">
        <v>416666.6666666667</v>
      </c>
      <c r="J110" s="6">
        <v>416666.6666666667</v>
      </c>
      <c r="K110" s="6">
        <v>416666.6666666667</v>
      </c>
      <c r="L110" s="6">
        <v>416666.6666666667</v>
      </c>
      <c r="M110" s="6">
        <v>416666.6666666667</v>
      </c>
      <c r="N110" s="6">
        <v>416666.6666666667</v>
      </c>
      <c r="O110" s="13">
        <f aca="true" t="shared" si="13" ref="O110:O120">(SUM(C110:N110))*1.05</f>
        <v>5250000</v>
      </c>
    </row>
    <row r="111" spans="1:15" ht="12">
      <c r="A111" s="5">
        <v>404009092</v>
      </c>
      <c r="B111" s="12" t="s">
        <v>114</v>
      </c>
      <c r="C111" s="6">
        <v>214630.25</v>
      </c>
      <c r="D111" s="6">
        <v>214630.25</v>
      </c>
      <c r="E111" s="6">
        <v>214630.25</v>
      </c>
      <c r="F111" s="6">
        <v>214630.25</v>
      </c>
      <c r="G111" s="6">
        <v>214630.25</v>
      </c>
      <c r="H111" s="6">
        <v>214630.25</v>
      </c>
      <c r="I111" s="6">
        <v>214630.25</v>
      </c>
      <c r="J111" s="6">
        <v>214630.25</v>
      </c>
      <c r="K111" s="6">
        <v>214630.25</v>
      </c>
      <c r="L111" s="6">
        <v>214630.25</v>
      </c>
      <c r="M111" s="6">
        <v>214630.25</v>
      </c>
      <c r="N111" s="6">
        <v>214630.25</v>
      </c>
      <c r="O111" s="13">
        <f t="shared" si="13"/>
        <v>2704341.15</v>
      </c>
    </row>
    <row r="112" spans="1:15" ht="12">
      <c r="A112" s="5">
        <v>404009094</v>
      </c>
      <c r="B112" s="12" t="s">
        <v>115</v>
      </c>
      <c r="C112" s="6">
        <v>166666.66666666666</v>
      </c>
      <c r="D112" s="6">
        <v>166666.66666666666</v>
      </c>
      <c r="E112" s="6">
        <v>166666.66666666666</v>
      </c>
      <c r="F112" s="6">
        <v>166666.66666666666</v>
      </c>
      <c r="G112" s="6">
        <v>166666.66666666666</v>
      </c>
      <c r="H112" s="6">
        <v>166666.66666666666</v>
      </c>
      <c r="I112" s="6">
        <v>166666.66666666666</v>
      </c>
      <c r="J112" s="6">
        <v>166666.66666666666</v>
      </c>
      <c r="K112" s="6">
        <v>166666.66666666666</v>
      </c>
      <c r="L112" s="6">
        <v>166666.66666666666</v>
      </c>
      <c r="M112" s="6">
        <v>166666.66666666666</v>
      </c>
      <c r="N112" s="6">
        <v>166666.66666666666</v>
      </c>
      <c r="O112" s="13">
        <f t="shared" si="13"/>
        <v>2100000.0000000005</v>
      </c>
    </row>
    <row r="113" spans="1:15" ht="12">
      <c r="A113" s="5">
        <v>404009096</v>
      </c>
      <c r="B113" s="12" t="s">
        <v>116</v>
      </c>
      <c r="C113" s="6">
        <v>208333.33333333334</v>
      </c>
      <c r="D113" s="6">
        <v>208333.33333333334</v>
      </c>
      <c r="E113" s="6">
        <v>208333.33333333334</v>
      </c>
      <c r="F113" s="6">
        <v>208333.33333333334</v>
      </c>
      <c r="G113" s="6">
        <v>208333.33333333334</v>
      </c>
      <c r="H113" s="6">
        <v>208333.33333333334</v>
      </c>
      <c r="I113" s="6">
        <v>208333.33333333334</v>
      </c>
      <c r="J113" s="6">
        <v>208333.33333333334</v>
      </c>
      <c r="K113" s="6">
        <v>208333.33333333334</v>
      </c>
      <c r="L113" s="6">
        <v>208333.33333333334</v>
      </c>
      <c r="M113" s="6">
        <v>208333.33333333334</v>
      </c>
      <c r="N113" s="6">
        <v>208333.33333333334</v>
      </c>
      <c r="O113" s="13">
        <f t="shared" si="13"/>
        <v>2625000</v>
      </c>
    </row>
    <row r="114" spans="1:15" ht="12">
      <c r="A114" s="5">
        <v>404009098</v>
      </c>
      <c r="B114" s="12" t="s">
        <v>117</v>
      </c>
      <c r="C114" s="6">
        <v>382702</v>
      </c>
      <c r="D114" s="6">
        <v>382702</v>
      </c>
      <c r="E114" s="6">
        <v>382702</v>
      </c>
      <c r="F114" s="6">
        <v>382702</v>
      </c>
      <c r="G114" s="6">
        <v>382702</v>
      </c>
      <c r="H114" s="6">
        <v>382702</v>
      </c>
      <c r="I114" s="6">
        <v>382702</v>
      </c>
      <c r="J114" s="6">
        <v>382702</v>
      </c>
      <c r="K114" s="6">
        <v>382702</v>
      </c>
      <c r="L114" s="6">
        <v>382702</v>
      </c>
      <c r="M114" s="6">
        <v>382702</v>
      </c>
      <c r="N114" s="6">
        <v>382702</v>
      </c>
      <c r="O114" s="13">
        <f t="shared" si="13"/>
        <v>4822045.2</v>
      </c>
    </row>
    <row r="115" spans="1:15" ht="12">
      <c r="A115" s="5">
        <v>404009100</v>
      </c>
      <c r="B115" s="12" t="s">
        <v>118</v>
      </c>
      <c r="C115" s="6">
        <v>83333.33333333333</v>
      </c>
      <c r="D115" s="6">
        <v>83333.33333333333</v>
      </c>
      <c r="E115" s="6">
        <v>83333.33333333333</v>
      </c>
      <c r="F115" s="6">
        <v>83333.33333333333</v>
      </c>
      <c r="G115" s="6">
        <v>83333.33333333333</v>
      </c>
      <c r="H115" s="6">
        <v>83333.33333333333</v>
      </c>
      <c r="I115" s="6">
        <v>83333.33333333333</v>
      </c>
      <c r="J115" s="6">
        <v>83333.33333333333</v>
      </c>
      <c r="K115" s="6">
        <v>83333.33333333333</v>
      </c>
      <c r="L115" s="6">
        <v>83333.33333333333</v>
      </c>
      <c r="M115" s="6">
        <v>83333.33333333333</v>
      </c>
      <c r="N115" s="6">
        <v>83333.33333333333</v>
      </c>
      <c r="O115" s="13">
        <f t="shared" si="13"/>
        <v>1050000.0000000002</v>
      </c>
    </row>
    <row r="116" spans="1:15" ht="12">
      <c r="A116" s="5">
        <v>404009102</v>
      </c>
      <c r="B116" s="12" t="s">
        <v>119</v>
      </c>
      <c r="C116" s="6">
        <v>83333.33333333333</v>
      </c>
      <c r="D116" s="6">
        <v>83333.33333333333</v>
      </c>
      <c r="E116" s="6">
        <v>83333.33333333333</v>
      </c>
      <c r="F116" s="6">
        <v>83333.33333333333</v>
      </c>
      <c r="G116" s="6">
        <v>83333.33333333333</v>
      </c>
      <c r="H116" s="6">
        <v>83333.33333333333</v>
      </c>
      <c r="I116" s="6">
        <v>83333.33333333333</v>
      </c>
      <c r="J116" s="6">
        <v>83333.33333333333</v>
      </c>
      <c r="K116" s="6">
        <v>83333.33333333333</v>
      </c>
      <c r="L116" s="6">
        <v>83333.33333333333</v>
      </c>
      <c r="M116" s="6">
        <v>83333.33333333333</v>
      </c>
      <c r="N116" s="6">
        <v>83333.33333333333</v>
      </c>
      <c r="O116" s="13">
        <f t="shared" si="13"/>
        <v>1050000.0000000002</v>
      </c>
    </row>
    <row r="117" spans="1:15" ht="12">
      <c r="A117" s="5">
        <v>404009104</v>
      </c>
      <c r="B117" s="12" t="s">
        <v>120</v>
      </c>
      <c r="C117" s="6">
        <v>4844309.333333333</v>
      </c>
      <c r="D117" s="6">
        <v>4844309.333333333</v>
      </c>
      <c r="E117" s="6">
        <v>4844309.333333333</v>
      </c>
      <c r="F117" s="6">
        <v>4844309.333333333</v>
      </c>
      <c r="G117" s="6">
        <v>4844309.333333333</v>
      </c>
      <c r="H117" s="6">
        <v>4844309.333333333</v>
      </c>
      <c r="I117" s="6">
        <v>4844309.333333333</v>
      </c>
      <c r="J117" s="6">
        <v>4844309.333333333</v>
      </c>
      <c r="K117" s="6">
        <v>4844309.333333333</v>
      </c>
      <c r="L117" s="6">
        <v>4844309.333333333</v>
      </c>
      <c r="M117" s="6">
        <v>4844309.333333333</v>
      </c>
      <c r="N117" s="6">
        <v>4844309.333333333</v>
      </c>
      <c r="O117" s="13">
        <f t="shared" si="13"/>
        <v>61038297.60000001</v>
      </c>
    </row>
    <row r="118" spans="1:15" ht="12">
      <c r="A118" s="5">
        <v>404009110</v>
      </c>
      <c r="B118" s="12" t="s">
        <v>121</v>
      </c>
      <c r="C118" s="6">
        <v>127376</v>
      </c>
      <c r="D118" s="6">
        <v>127376</v>
      </c>
      <c r="E118" s="6">
        <v>127376</v>
      </c>
      <c r="F118" s="6">
        <v>127376</v>
      </c>
      <c r="G118" s="6">
        <v>127376</v>
      </c>
      <c r="H118" s="6">
        <v>127376</v>
      </c>
      <c r="I118" s="6">
        <v>127376</v>
      </c>
      <c r="J118" s="6">
        <v>127376</v>
      </c>
      <c r="K118" s="6">
        <v>127376</v>
      </c>
      <c r="L118" s="6">
        <v>127376</v>
      </c>
      <c r="M118" s="6">
        <v>127376</v>
      </c>
      <c r="N118" s="6">
        <v>127376</v>
      </c>
      <c r="O118" s="13">
        <f t="shared" si="13"/>
        <v>1604937.6</v>
      </c>
    </row>
    <row r="119" spans="1:15" ht="12">
      <c r="A119" s="5">
        <v>404009112</v>
      </c>
      <c r="B119" s="12" t="s">
        <v>122</v>
      </c>
      <c r="C119" s="6">
        <v>197260.75</v>
      </c>
      <c r="D119" s="6">
        <v>197260.75</v>
      </c>
      <c r="E119" s="6">
        <v>197260.75</v>
      </c>
      <c r="F119" s="6">
        <v>197260.75</v>
      </c>
      <c r="G119" s="6">
        <v>197260.75</v>
      </c>
      <c r="H119" s="6">
        <v>197260.75</v>
      </c>
      <c r="I119" s="6">
        <v>197260.75</v>
      </c>
      <c r="J119" s="6">
        <v>197260.75</v>
      </c>
      <c r="K119" s="6">
        <v>197260.75</v>
      </c>
      <c r="L119" s="6">
        <v>197260.75</v>
      </c>
      <c r="M119" s="6">
        <v>197260.75</v>
      </c>
      <c r="N119" s="6">
        <v>197260.75</v>
      </c>
      <c r="O119" s="13">
        <f t="shared" si="13"/>
        <v>2485485.45</v>
      </c>
    </row>
    <row r="120" spans="1:19" s="1" customFormat="1" ht="12">
      <c r="A120" s="1">
        <v>404011</v>
      </c>
      <c r="B120" s="12" t="s">
        <v>123</v>
      </c>
      <c r="C120" s="6">
        <v>274625.75</v>
      </c>
      <c r="D120" s="6">
        <v>274625.75</v>
      </c>
      <c r="E120" s="6">
        <v>274625.75</v>
      </c>
      <c r="F120" s="6">
        <v>274625.75</v>
      </c>
      <c r="G120" s="6">
        <v>274625.75</v>
      </c>
      <c r="H120" s="6">
        <v>274625.75</v>
      </c>
      <c r="I120" s="6">
        <v>274625.75</v>
      </c>
      <c r="J120" s="6">
        <v>274625.75</v>
      </c>
      <c r="K120" s="6">
        <v>274625.75</v>
      </c>
      <c r="L120" s="6">
        <v>274625.75</v>
      </c>
      <c r="M120" s="6">
        <v>274625.75</v>
      </c>
      <c r="N120" s="6">
        <v>274625.75</v>
      </c>
      <c r="O120" s="13">
        <f t="shared" si="13"/>
        <v>3460284.45</v>
      </c>
      <c r="P120" s="5"/>
      <c r="Q120" s="5"/>
      <c r="S120" s="4"/>
    </row>
    <row r="121" spans="1:17" ht="12">
      <c r="A121" s="5">
        <v>404011109</v>
      </c>
      <c r="B121" s="15" t="s">
        <v>124</v>
      </c>
      <c r="C121" s="16">
        <f aca="true" t="shared" si="14" ref="C121:N121">SUM(C122:C137)</f>
        <v>23241626.958333336</v>
      </c>
      <c r="D121" s="16">
        <f t="shared" si="14"/>
        <v>2991626.9583333335</v>
      </c>
      <c r="E121" s="16">
        <f t="shared" si="14"/>
        <v>2991626.9583333335</v>
      </c>
      <c r="F121" s="16">
        <f t="shared" si="14"/>
        <v>7991626.958333334</v>
      </c>
      <c r="G121" s="16">
        <f t="shared" si="14"/>
        <v>2991626.9583333335</v>
      </c>
      <c r="H121" s="16">
        <f t="shared" si="14"/>
        <v>2991626.9583333335</v>
      </c>
      <c r="I121" s="16">
        <f t="shared" si="14"/>
        <v>2991626.9583333335</v>
      </c>
      <c r="J121" s="16">
        <f t="shared" si="14"/>
        <v>2991626.9583333335</v>
      </c>
      <c r="K121" s="16">
        <f t="shared" si="14"/>
        <v>2991626.9583333335</v>
      </c>
      <c r="L121" s="16">
        <f t="shared" si="14"/>
        <v>2991626.9583333335</v>
      </c>
      <c r="M121" s="16">
        <f t="shared" si="14"/>
        <v>2991626.9583333335</v>
      </c>
      <c r="N121" s="16">
        <f t="shared" si="14"/>
        <v>2991626.9583333335</v>
      </c>
      <c r="O121" s="15"/>
      <c r="P121" s="17">
        <f>SUM(O122:O137)</f>
        <v>64206999.675</v>
      </c>
      <c r="Q121" s="1"/>
    </row>
    <row r="122" spans="1:15" ht="12">
      <c r="A122" s="5">
        <v>404011110</v>
      </c>
      <c r="B122" s="12" t="s">
        <v>125</v>
      </c>
      <c r="C122" s="6">
        <v>338525.25</v>
      </c>
      <c r="D122" s="6">
        <v>338525.25</v>
      </c>
      <c r="E122" s="6">
        <v>338525.25</v>
      </c>
      <c r="F122" s="6">
        <v>338525.25</v>
      </c>
      <c r="G122" s="6">
        <v>338525.25</v>
      </c>
      <c r="H122" s="6">
        <v>338525.25</v>
      </c>
      <c r="I122" s="6">
        <v>338525.25</v>
      </c>
      <c r="J122" s="6">
        <v>338525.25</v>
      </c>
      <c r="K122" s="6">
        <v>338525.25</v>
      </c>
      <c r="L122" s="6">
        <v>338525.25</v>
      </c>
      <c r="M122" s="6">
        <v>338525.25</v>
      </c>
      <c r="N122" s="6">
        <v>338525.25</v>
      </c>
      <c r="O122" s="13">
        <f aca="true" t="shared" si="15" ref="O122:O137">(SUM(C122:N122))*1.05</f>
        <v>4265418.15</v>
      </c>
    </row>
    <row r="123" spans="1:15" ht="12">
      <c r="A123" s="5">
        <v>404011112</v>
      </c>
      <c r="B123" s="12" t="s">
        <v>126</v>
      </c>
      <c r="C123" s="6">
        <v>350000</v>
      </c>
      <c r="D123" s="6">
        <v>350000</v>
      </c>
      <c r="E123" s="6">
        <v>350000</v>
      </c>
      <c r="F123" s="6">
        <v>350000</v>
      </c>
      <c r="G123" s="6">
        <v>350000</v>
      </c>
      <c r="H123" s="6">
        <v>350000</v>
      </c>
      <c r="I123" s="6">
        <v>350000</v>
      </c>
      <c r="J123" s="6">
        <v>350000</v>
      </c>
      <c r="K123" s="6">
        <v>350000</v>
      </c>
      <c r="L123" s="6">
        <v>350000</v>
      </c>
      <c r="M123" s="6">
        <v>350000</v>
      </c>
      <c r="N123" s="6">
        <v>350000</v>
      </c>
      <c r="O123" s="13">
        <f t="shared" si="15"/>
        <v>4410000</v>
      </c>
    </row>
    <row r="124" spans="1:15" ht="12">
      <c r="A124" s="5">
        <v>404011114</v>
      </c>
      <c r="B124" s="12" t="s">
        <v>127</v>
      </c>
      <c r="C124" s="6">
        <f>5000000/12</f>
        <v>416666.6666666667</v>
      </c>
      <c r="D124" s="6">
        <v>416666.6666666667</v>
      </c>
      <c r="E124" s="6">
        <v>416666.6666666667</v>
      </c>
      <c r="F124" s="6">
        <v>416666.6666666667</v>
      </c>
      <c r="G124" s="6">
        <v>416666.6666666667</v>
      </c>
      <c r="H124" s="6">
        <v>416666.6666666667</v>
      </c>
      <c r="I124" s="6">
        <v>416666.6666666667</v>
      </c>
      <c r="J124" s="6">
        <v>416666.6666666667</v>
      </c>
      <c r="K124" s="6">
        <v>416666.6666666667</v>
      </c>
      <c r="L124" s="6">
        <v>416666.6666666667</v>
      </c>
      <c r="M124" s="6">
        <v>416666.6666666667</v>
      </c>
      <c r="N124" s="6">
        <v>416666.6666666667</v>
      </c>
      <c r="O124" s="13">
        <f t="shared" si="15"/>
        <v>5250000</v>
      </c>
    </row>
    <row r="125" spans="1:15" ht="12">
      <c r="A125" s="5">
        <v>404011115</v>
      </c>
      <c r="B125" s="12" t="s">
        <v>128</v>
      </c>
      <c r="C125" s="6">
        <f>2500000/12</f>
        <v>208333.33333333334</v>
      </c>
      <c r="D125" s="6">
        <v>208333.33333333334</v>
      </c>
      <c r="E125" s="6">
        <v>208333.33333333334</v>
      </c>
      <c r="F125" s="6">
        <v>208333.33333333334</v>
      </c>
      <c r="G125" s="6">
        <v>208333.33333333334</v>
      </c>
      <c r="H125" s="6">
        <v>208333.33333333334</v>
      </c>
      <c r="I125" s="6">
        <v>208333.33333333334</v>
      </c>
      <c r="J125" s="6">
        <v>208333.33333333334</v>
      </c>
      <c r="K125" s="6">
        <v>208333.33333333334</v>
      </c>
      <c r="L125" s="6">
        <v>208333.33333333334</v>
      </c>
      <c r="M125" s="6">
        <v>208333.33333333334</v>
      </c>
      <c r="N125" s="6">
        <v>208333.33333333334</v>
      </c>
      <c r="O125" s="13">
        <f t="shared" si="15"/>
        <v>2625000</v>
      </c>
    </row>
    <row r="126" spans="1:15" ht="12">
      <c r="A126" s="5">
        <v>404011116</v>
      </c>
      <c r="B126" s="12" t="s">
        <v>129</v>
      </c>
      <c r="C126" s="6">
        <v>20000000</v>
      </c>
      <c r="O126" s="13">
        <f t="shared" si="15"/>
        <v>21000000</v>
      </c>
    </row>
    <row r="127" spans="1:15" ht="12">
      <c r="A127" s="5">
        <v>404011118</v>
      </c>
      <c r="B127" s="12" t="s">
        <v>130</v>
      </c>
      <c r="C127" s="6">
        <v>108333.33333333333</v>
      </c>
      <c r="D127" s="6">
        <v>108333.33333333333</v>
      </c>
      <c r="E127" s="6">
        <v>108333.33333333333</v>
      </c>
      <c r="F127" s="6">
        <v>108333.33333333333</v>
      </c>
      <c r="G127" s="6">
        <v>108333.33333333333</v>
      </c>
      <c r="H127" s="6">
        <v>108333.33333333333</v>
      </c>
      <c r="I127" s="6">
        <v>108333.33333333333</v>
      </c>
      <c r="J127" s="6">
        <v>108333.33333333333</v>
      </c>
      <c r="K127" s="6">
        <v>108333.33333333333</v>
      </c>
      <c r="L127" s="6">
        <v>108333.33333333333</v>
      </c>
      <c r="M127" s="6">
        <v>108333.33333333333</v>
      </c>
      <c r="N127" s="6">
        <v>108333.33333333333</v>
      </c>
      <c r="O127" s="13">
        <f t="shared" si="15"/>
        <v>1365000</v>
      </c>
    </row>
    <row r="128" spans="1:15" ht="12">
      <c r="A128" s="5">
        <v>404011122</v>
      </c>
      <c r="B128" s="12" t="s">
        <v>131</v>
      </c>
      <c r="C128" s="6">
        <f>500000/12</f>
        <v>41666.666666666664</v>
      </c>
      <c r="D128" s="6">
        <v>41666.666666666664</v>
      </c>
      <c r="E128" s="6">
        <v>41666.666666666664</v>
      </c>
      <c r="F128" s="6">
        <v>41666.666666666664</v>
      </c>
      <c r="G128" s="6">
        <v>41666.666666666664</v>
      </c>
      <c r="H128" s="6">
        <v>41666.666666666664</v>
      </c>
      <c r="I128" s="6">
        <v>41666.666666666664</v>
      </c>
      <c r="J128" s="6">
        <v>41666.666666666664</v>
      </c>
      <c r="K128" s="6">
        <v>41666.666666666664</v>
      </c>
      <c r="L128" s="6">
        <v>41666.666666666664</v>
      </c>
      <c r="M128" s="6">
        <v>41666.666666666664</v>
      </c>
      <c r="N128" s="6">
        <v>41666.666666666664</v>
      </c>
      <c r="O128" s="13">
        <f t="shared" si="15"/>
        <v>525000.0000000001</v>
      </c>
    </row>
    <row r="129" spans="1:15" ht="12">
      <c r="A129" s="5">
        <v>404011126</v>
      </c>
      <c r="B129" s="12" t="s">
        <v>132</v>
      </c>
      <c r="C129" s="6">
        <v>291666.6666666667</v>
      </c>
      <c r="D129" s="6">
        <v>41666.666666666664</v>
      </c>
      <c r="E129" s="6">
        <v>41666.666666666664</v>
      </c>
      <c r="F129" s="6">
        <v>41666.666666666664</v>
      </c>
      <c r="G129" s="6">
        <v>41666.666666666664</v>
      </c>
      <c r="H129" s="6">
        <v>41666.666666666664</v>
      </c>
      <c r="I129" s="6">
        <v>41666.666666666664</v>
      </c>
      <c r="J129" s="6">
        <v>41666.666666666664</v>
      </c>
      <c r="K129" s="6">
        <v>41666.666666666664</v>
      </c>
      <c r="L129" s="6">
        <v>41666.666666666664</v>
      </c>
      <c r="M129" s="6">
        <v>41666.666666666664</v>
      </c>
      <c r="N129" s="6">
        <v>41666.666666666664</v>
      </c>
      <c r="O129" s="13">
        <f t="shared" si="15"/>
        <v>787499.9999999999</v>
      </c>
    </row>
    <row r="130" spans="1:15" ht="12">
      <c r="A130" s="5">
        <v>404011136</v>
      </c>
      <c r="B130" s="12" t="s">
        <v>133</v>
      </c>
      <c r="C130" s="6">
        <v>645027.5</v>
      </c>
      <c r="D130" s="6">
        <v>645027.5</v>
      </c>
      <c r="E130" s="6">
        <v>645027.5</v>
      </c>
      <c r="F130" s="6">
        <v>645027.5</v>
      </c>
      <c r="G130" s="6">
        <v>645027.5</v>
      </c>
      <c r="H130" s="6">
        <v>645027.5</v>
      </c>
      <c r="I130" s="6">
        <v>645027.5</v>
      </c>
      <c r="J130" s="6">
        <v>645027.5</v>
      </c>
      <c r="K130" s="6">
        <v>645027.5</v>
      </c>
      <c r="L130" s="6">
        <v>645027.5</v>
      </c>
      <c r="M130" s="6">
        <v>645027.5</v>
      </c>
      <c r="N130" s="6">
        <v>645027.5</v>
      </c>
      <c r="O130" s="13">
        <f t="shared" si="15"/>
        <v>8127346.5</v>
      </c>
    </row>
    <row r="131" spans="1:15" ht="12">
      <c r="A131" s="5">
        <v>404011139</v>
      </c>
      <c r="B131" s="12" t="s">
        <v>134</v>
      </c>
      <c r="C131" s="6">
        <v>125000</v>
      </c>
      <c r="D131" s="6">
        <v>125000</v>
      </c>
      <c r="E131" s="6">
        <v>125000</v>
      </c>
      <c r="F131" s="6">
        <v>125000</v>
      </c>
      <c r="G131" s="6">
        <v>125000</v>
      </c>
      <c r="H131" s="6">
        <v>125000</v>
      </c>
      <c r="I131" s="6">
        <v>125000</v>
      </c>
      <c r="J131" s="6">
        <v>125000</v>
      </c>
      <c r="K131" s="6">
        <v>125000</v>
      </c>
      <c r="L131" s="6">
        <v>125000</v>
      </c>
      <c r="M131" s="6">
        <v>125000</v>
      </c>
      <c r="N131" s="6">
        <v>125000</v>
      </c>
      <c r="O131" s="13">
        <f t="shared" si="15"/>
        <v>1575000</v>
      </c>
    </row>
    <row r="132" spans="1:15" ht="12">
      <c r="A132" s="5">
        <v>404011142</v>
      </c>
      <c r="B132" s="12" t="s">
        <v>135</v>
      </c>
      <c r="C132" s="6">
        <v>0</v>
      </c>
      <c r="D132" s="6">
        <v>0</v>
      </c>
      <c r="E132" s="6">
        <v>0</v>
      </c>
      <c r="F132" s="6">
        <v>5000000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13">
        <f t="shared" si="15"/>
        <v>5250000</v>
      </c>
    </row>
    <row r="133" spans="1:15" ht="12">
      <c r="A133" s="5">
        <v>404011144</v>
      </c>
      <c r="B133" s="12" t="s">
        <v>136</v>
      </c>
      <c r="C133" s="6">
        <v>56234.625</v>
      </c>
      <c r="D133" s="6">
        <v>56234.625</v>
      </c>
      <c r="E133" s="6">
        <v>56234.625</v>
      </c>
      <c r="F133" s="6">
        <v>56234.625</v>
      </c>
      <c r="G133" s="6">
        <v>56234.625</v>
      </c>
      <c r="H133" s="6">
        <v>56234.625</v>
      </c>
      <c r="I133" s="6">
        <v>56234.625</v>
      </c>
      <c r="J133" s="6">
        <v>56234.625</v>
      </c>
      <c r="K133" s="6">
        <v>56234.625</v>
      </c>
      <c r="L133" s="6">
        <v>56234.625</v>
      </c>
      <c r="M133" s="6">
        <v>56234.625</v>
      </c>
      <c r="N133" s="6">
        <v>56234.625</v>
      </c>
      <c r="O133" s="13">
        <f t="shared" si="15"/>
        <v>708556.275</v>
      </c>
    </row>
    <row r="134" spans="1:15" ht="12">
      <c r="A134" s="5">
        <v>404011149</v>
      </c>
      <c r="B134" s="12" t="s">
        <v>137</v>
      </c>
      <c r="C134" s="6">
        <v>86100</v>
      </c>
      <c r="D134" s="6">
        <v>86100</v>
      </c>
      <c r="E134" s="6">
        <v>86100</v>
      </c>
      <c r="F134" s="6">
        <v>86100</v>
      </c>
      <c r="G134" s="6">
        <v>86100</v>
      </c>
      <c r="H134" s="6">
        <v>86100</v>
      </c>
      <c r="I134" s="6">
        <v>86100</v>
      </c>
      <c r="J134" s="6">
        <v>86100</v>
      </c>
      <c r="K134" s="6">
        <v>86100</v>
      </c>
      <c r="L134" s="6">
        <v>86100</v>
      </c>
      <c r="M134" s="6">
        <v>86100</v>
      </c>
      <c r="N134" s="6">
        <v>86100</v>
      </c>
      <c r="O134" s="13">
        <f t="shared" si="15"/>
        <v>1084860</v>
      </c>
    </row>
    <row r="135" spans="1:15" ht="12">
      <c r="A135" s="5">
        <v>404011152</v>
      </c>
      <c r="B135" s="12" t="s">
        <v>138</v>
      </c>
      <c r="C135" s="6">
        <v>416666.6666666667</v>
      </c>
      <c r="D135" s="6">
        <v>416666.6666666667</v>
      </c>
      <c r="E135" s="6">
        <v>416666.6666666667</v>
      </c>
      <c r="F135" s="6">
        <v>416666.6666666667</v>
      </c>
      <c r="G135" s="6">
        <v>416666.6666666667</v>
      </c>
      <c r="H135" s="6">
        <v>416666.6666666667</v>
      </c>
      <c r="I135" s="6">
        <v>416666.6666666667</v>
      </c>
      <c r="J135" s="6">
        <v>416666.6666666667</v>
      </c>
      <c r="K135" s="6">
        <v>416666.6666666667</v>
      </c>
      <c r="L135" s="6">
        <v>416666.6666666667</v>
      </c>
      <c r="M135" s="6">
        <v>416666.6666666667</v>
      </c>
      <c r="N135" s="6">
        <v>416666.6666666667</v>
      </c>
      <c r="O135" s="13">
        <f t="shared" si="15"/>
        <v>5250000</v>
      </c>
    </row>
    <row r="136" spans="1:15" ht="12">
      <c r="A136" s="5">
        <v>404011154</v>
      </c>
      <c r="B136" s="12" t="s">
        <v>139</v>
      </c>
      <c r="C136" s="6">
        <v>63656.25</v>
      </c>
      <c r="D136" s="6">
        <v>63656.25</v>
      </c>
      <c r="E136" s="6">
        <v>63656.25</v>
      </c>
      <c r="F136" s="6">
        <v>63656.25</v>
      </c>
      <c r="G136" s="6">
        <v>63656.25</v>
      </c>
      <c r="H136" s="6">
        <v>63656.25</v>
      </c>
      <c r="I136" s="6">
        <v>63656.25</v>
      </c>
      <c r="J136" s="6">
        <v>63656.25</v>
      </c>
      <c r="K136" s="6">
        <v>63656.25</v>
      </c>
      <c r="L136" s="6">
        <v>63656.25</v>
      </c>
      <c r="M136" s="6">
        <v>63656.25</v>
      </c>
      <c r="N136" s="6">
        <v>63656.25</v>
      </c>
      <c r="O136" s="13">
        <f t="shared" si="15"/>
        <v>802068.75</v>
      </c>
    </row>
    <row r="137" spans="1:19" s="1" customFormat="1" ht="12">
      <c r="A137" s="1">
        <v>404013</v>
      </c>
      <c r="B137" s="12" t="s">
        <v>140</v>
      </c>
      <c r="C137" s="6">
        <v>93750</v>
      </c>
      <c r="D137" s="6">
        <v>93750</v>
      </c>
      <c r="E137" s="6">
        <v>93750</v>
      </c>
      <c r="F137" s="6">
        <v>93750</v>
      </c>
      <c r="G137" s="6">
        <v>93750</v>
      </c>
      <c r="H137" s="6">
        <v>93750</v>
      </c>
      <c r="I137" s="6">
        <v>93750</v>
      </c>
      <c r="J137" s="6">
        <v>93750</v>
      </c>
      <c r="K137" s="6">
        <v>93750</v>
      </c>
      <c r="L137" s="6">
        <v>93750</v>
      </c>
      <c r="M137" s="6">
        <v>93750</v>
      </c>
      <c r="N137" s="6">
        <v>93750</v>
      </c>
      <c r="O137" s="13">
        <f t="shared" si="15"/>
        <v>1181250</v>
      </c>
      <c r="P137" s="5"/>
      <c r="Q137" s="5"/>
      <c r="S137" s="4"/>
    </row>
    <row r="138" spans="1:17" ht="12">
      <c r="A138" s="5">
        <v>404013146</v>
      </c>
      <c r="B138" s="15" t="s">
        <v>141</v>
      </c>
      <c r="C138" s="16">
        <f aca="true" t="shared" si="16" ref="C138:N138">SUM(C139:C141)</f>
        <v>425312.5833333333</v>
      </c>
      <c r="D138" s="16">
        <f t="shared" si="16"/>
        <v>425312.5833333333</v>
      </c>
      <c r="E138" s="16">
        <f t="shared" si="16"/>
        <v>425312.5833333333</v>
      </c>
      <c r="F138" s="16">
        <f t="shared" si="16"/>
        <v>425312.5833333333</v>
      </c>
      <c r="G138" s="16">
        <f t="shared" si="16"/>
        <v>425312.5833333333</v>
      </c>
      <c r="H138" s="16">
        <f t="shared" si="16"/>
        <v>425312.5833333333</v>
      </c>
      <c r="I138" s="16">
        <f t="shared" si="16"/>
        <v>425312.5833333333</v>
      </c>
      <c r="J138" s="16">
        <f t="shared" si="16"/>
        <v>425312.5833333333</v>
      </c>
      <c r="K138" s="16">
        <f t="shared" si="16"/>
        <v>425312.5833333333</v>
      </c>
      <c r="L138" s="16">
        <f t="shared" si="16"/>
        <v>425312.5833333333</v>
      </c>
      <c r="M138" s="16">
        <f t="shared" si="16"/>
        <v>425312.5833333333</v>
      </c>
      <c r="N138" s="16">
        <f t="shared" si="16"/>
        <v>425312.5833333333</v>
      </c>
      <c r="O138" s="15"/>
      <c r="P138" s="17">
        <f>SUM(O139:O141)</f>
        <v>5358938.55</v>
      </c>
      <c r="Q138" s="1"/>
    </row>
    <row r="139" spans="1:15" ht="12">
      <c r="A139" s="5">
        <v>404013152</v>
      </c>
      <c r="B139" s="12" t="s">
        <v>142</v>
      </c>
      <c r="C139" s="6">
        <v>91979.25</v>
      </c>
      <c r="D139" s="6">
        <v>91979.25</v>
      </c>
      <c r="E139" s="6">
        <v>91979.25</v>
      </c>
      <c r="F139" s="6">
        <v>91979.25</v>
      </c>
      <c r="G139" s="6">
        <v>91979.25</v>
      </c>
      <c r="H139" s="6">
        <v>91979.25</v>
      </c>
      <c r="I139" s="6">
        <v>91979.25</v>
      </c>
      <c r="J139" s="6">
        <v>91979.25</v>
      </c>
      <c r="K139" s="6">
        <v>91979.25</v>
      </c>
      <c r="L139" s="6">
        <v>91979.25</v>
      </c>
      <c r="M139" s="6">
        <v>91979.25</v>
      </c>
      <c r="N139" s="6">
        <v>91979.25</v>
      </c>
      <c r="O139" s="13">
        <f>(SUM(C139:N139))*1.05</f>
        <v>1158938.55</v>
      </c>
    </row>
    <row r="140" spans="1:15" ht="12">
      <c r="A140" s="5">
        <v>404013156</v>
      </c>
      <c r="B140" s="12" t="s">
        <v>143</v>
      </c>
      <c r="C140" s="6">
        <v>250000</v>
      </c>
      <c r="D140" s="6">
        <v>250000</v>
      </c>
      <c r="E140" s="6">
        <v>250000</v>
      </c>
      <c r="F140" s="6">
        <v>250000</v>
      </c>
      <c r="G140" s="6">
        <v>250000</v>
      </c>
      <c r="H140" s="6">
        <v>250000</v>
      </c>
      <c r="I140" s="6">
        <v>250000</v>
      </c>
      <c r="J140" s="6">
        <v>250000</v>
      </c>
      <c r="K140" s="6">
        <v>250000</v>
      </c>
      <c r="L140" s="6">
        <v>250000</v>
      </c>
      <c r="M140" s="6">
        <v>250000</v>
      </c>
      <c r="N140" s="6">
        <v>250000</v>
      </c>
      <c r="O140" s="13">
        <f>(SUM(C140:N140))*1.05</f>
        <v>3150000</v>
      </c>
    </row>
    <row r="141" spans="1:19" s="1" customFormat="1" ht="12">
      <c r="A141" s="1">
        <v>404015</v>
      </c>
      <c r="B141" s="12" t="s">
        <v>144</v>
      </c>
      <c r="C141" s="6">
        <v>83333.33333333333</v>
      </c>
      <c r="D141" s="6">
        <v>83333.33333333333</v>
      </c>
      <c r="E141" s="6">
        <v>83333.33333333333</v>
      </c>
      <c r="F141" s="6">
        <v>83333.33333333333</v>
      </c>
      <c r="G141" s="6">
        <v>83333.33333333333</v>
      </c>
      <c r="H141" s="6">
        <v>83333.33333333333</v>
      </c>
      <c r="I141" s="6">
        <v>83333.33333333333</v>
      </c>
      <c r="J141" s="6">
        <v>83333.33333333333</v>
      </c>
      <c r="K141" s="6">
        <v>83333.33333333333</v>
      </c>
      <c r="L141" s="6">
        <v>83333.33333333333</v>
      </c>
      <c r="M141" s="6">
        <v>83333.33333333333</v>
      </c>
      <c r="N141" s="6">
        <v>83333.33333333333</v>
      </c>
      <c r="O141" s="13">
        <f>(SUM(C141:N141))*1.05</f>
        <v>1050000.0000000002</v>
      </c>
      <c r="P141" s="5"/>
      <c r="Q141" s="5"/>
      <c r="S141" s="4"/>
    </row>
    <row r="142" spans="2:19" s="1" customFormat="1" ht="12">
      <c r="B142" s="15" t="s">
        <v>145</v>
      </c>
      <c r="C142" s="16">
        <f aca="true" t="shared" si="17" ref="C142:N142">SUM(C147:C150)</f>
        <v>23927201.333333332</v>
      </c>
      <c r="D142" s="16">
        <f t="shared" si="17"/>
        <v>23927201.333333332</v>
      </c>
      <c r="E142" s="16">
        <f t="shared" si="17"/>
        <v>23927201.333333332</v>
      </c>
      <c r="F142" s="16">
        <f t="shared" si="17"/>
        <v>23927201.333333332</v>
      </c>
      <c r="G142" s="16">
        <f t="shared" si="17"/>
        <v>23927201.333333332</v>
      </c>
      <c r="H142" s="16">
        <f t="shared" si="17"/>
        <v>23927201.333333332</v>
      </c>
      <c r="I142" s="16">
        <f t="shared" si="17"/>
        <v>23927201.333333332</v>
      </c>
      <c r="J142" s="16">
        <f t="shared" si="17"/>
        <v>23927201.333333332</v>
      </c>
      <c r="K142" s="16">
        <f t="shared" si="17"/>
        <v>23927201.333333332</v>
      </c>
      <c r="L142" s="16">
        <f t="shared" si="17"/>
        <v>23927201.333333332</v>
      </c>
      <c r="M142" s="16">
        <f t="shared" si="17"/>
        <v>23927201.333333332</v>
      </c>
      <c r="N142" s="16">
        <f t="shared" si="17"/>
        <v>23927201.333333332</v>
      </c>
      <c r="O142" s="15"/>
      <c r="P142" s="17">
        <f>SUM(O143:O150)</f>
        <v>1896066180.8000002</v>
      </c>
      <c r="S142" s="4"/>
    </row>
    <row r="143" spans="2:19" s="1" customFormat="1" ht="12">
      <c r="B143" s="12" t="s">
        <v>146</v>
      </c>
      <c r="C143" s="6">
        <f>98000000/12</f>
        <v>8166666.666666667</v>
      </c>
      <c r="D143" s="6">
        <v>8166666.666666667</v>
      </c>
      <c r="E143" s="6">
        <v>8166666.666666667</v>
      </c>
      <c r="F143" s="6">
        <v>8166666.666666667</v>
      </c>
      <c r="G143" s="6">
        <v>8166666.666666667</v>
      </c>
      <c r="H143" s="6">
        <v>8166666.666666667</v>
      </c>
      <c r="I143" s="6">
        <v>8166666.666666667</v>
      </c>
      <c r="J143" s="6">
        <v>8166666.666666667</v>
      </c>
      <c r="K143" s="6">
        <v>8166666.666666667</v>
      </c>
      <c r="L143" s="6">
        <v>8166666.666666667</v>
      </c>
      <c r="M143" s="6">
        <v>8166666.666666667</v>
      </c>
      <c r="N143" s="6">
        <v>8166666.666666667</v>
      </c>
      <c r="O143" s="13">
        <v>80460000</v>
      </c>
      <c r="S143" s="4"/>
    </row>
    <row r="144" spans="2:19" s="1" customFormat="1" ht="12">
      <c r="B144" s="12" t="s">
        <v>67</v>
      </c>
      <c r="C144" s="6">
        <f>100000000/12</f>
        <v>8333333.333333333</v>
      </c>
      <c r="D144" s="6">
        <v>8333333.333333333</v>
      </c>
      <c r="E144" s="6">
        <v>8333333.333333333</v>
      </c>
      <c r="F144" s="6">
        <v>8333333.333333333</v>
      </c>
      <c r="G144" s="6">
        <v>8333333.333333333</v>
      </c>
      <c r="H144" s="6">
        <v>8333333.333333333</v>
      </c>
      <c r="I144" s="6">
        <v>8333333.333333333</v>
      </c>
      <c r="J144" s="6">
        <v>8333333.333333333</v>
      </c>
      <c r="K144" s="6">
        <v>8333333.333333333</v>
      </c>
      <c r="L144" s="6">
        <v>8333333.333333333</v>
      </c>
      <c r="M144" s="6">
        <v>8333333.333333333</v>
      </c>
      <c r="N144" s="6">
        <v>8333333.333333333</v>
      </c>
      <c r="O144" s="13">
        <v>150000000</v>
      </c>
      <c r="S144" s="4"/>
    </row>
    <row r="145" spans="2:19" s="1" customFormat="1" ht="12">
      <c r="B145" s="12" t="s">
        <v>202</v>
      </c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13">
        <v>864123444</v>
      </c>
      <c r="S145" s="4"/>
    </row>
    <row r="146" spans="2:17" ht="12">
      <c r="B146" s="12" t="s">
        <v>63</v>
      </c>
      <c r="C146" s="6">
        <f>500000000/12</f>
        <v>41666666.666666664</v>
      </c>
      <c r="D146" s="6">
        <v>41666666.666666664</v>
      </c>
      <c r="E146" s="6">
        <v>41666666.666666664</v>
      </c>
      <c r="F146" s="6">
        <v>41666666.666666664</v>
      </c>
      <c r="G146" s="6">
        <v>41666666.666666664</v>
      </c>
      <c r="H146" s="6">
        <v>41666666.666666664</v>
      </c>
      <c r="I146" s="6">
        <v>41666666.666666664</v>
      </c>
      <c r="J146" s="6">
        <v>41666666.666666664</v>
      </c>
      <c r="K146" s="6">
        <v>41666666.666666664</v>
      </c>
      <c r="L146" s="6">
        <v>41666666.666666664</v>
      </c>
      <c r="M146" s="6">
        <v>41666666.666666664</v>
      </c>
      <c r="N146" s="6">
        <v>41666666.666666664</v>
      </c>
      <c r="O146" s="13">
        <v>500000000</v>
      </c>
      <c r="P146" s="1"/>
      <c r="Q146" s="1"/>
    </row>
    <row r="147" spans="2:15" ht="12">
      <c r="B147" s="12" t="s">
        <v>66</v>
      </c>
      <c r="C147" s="6">
        <f>110000000/12</f>
        <v>9166666.666666666</v>
      </c>
      <c r="D147" s="6">
        <v>9166666.666666666</v>
      </c>
      <c r="E147" s="6">
        <v>9166666.666666666</v>
      </c>
      <c r="F147" s="6">
        <v>9166666.666666666</v>
      </c>
      <c r="G147" s="6">
        <v>9166666.666666666</v>
      </c>
      <c r="H147" s="6">
        <v>9166666.666666666</v>
      </c>
      <c r="I147" s="6">
        <v>9166666.666666666</v>
      </c>
      <c r="J147" s="6">
        <v>9166666.666666666</v>
      </c>
      <c r="K147" s="6">
        <v>9166666.666666666</v>
      </c>
      <c r="L147" s="6">
        <v>9166666.666666666</v>
      </c>
      <c r="M147" s="6">
        <v>9166666.666666666</v>
      </c>
      <c r="N147" s="6">
        <v>9166666.666666666</v>
      </c>
      <c r="O147" s="13">
        <f>(SUM(C147:N147))*1.05</f>
        <v>115500000.00000001</v>
      </c>
    </row>
    <row r="148" spans="1:15" ht="12">
      <c r="A148" s="5">
        <v>404015163</v>
      </c>
      <c r="B148" s="12" t="s">
        <v>64</v>
      </c>
      <c r="C148" s="6">
        <v>8729754</v>
      </c>
      <c r="D148" s="6">
        <v>8729754</v>
      </c>
      <c r="E148" s="6">
        <v>8729754</v>
      </c>
      <c r="F148" s="6">
        <v>8729754</v>
      </c>
      <c r="G148" s="6">
        <v>8729754</v>
      </c>
      <c r="H148" s="6">
        <v>8729754</v>
      </c>
      <c r="I148" s="6">
        <v>8729754</v>
      </c>
      <c r="J148" s="6">
        <v>8729754</v>
      </c>
      <c r="K148" s="6">
        <v>8729754</v>
      </c>
      <c r="L148" s="6">
        <v>8729754</v>
      </c>
      <c r="M148" s="6">
        <v>8729754</v>
      </c>
      <c r="N148" s="6">
        <v>8729754</v>
      </c>
      <c r="O148" s="13">
        <f>(SUM(C148:N148))*1.05</f>
        <v>109994900.4</v>
      </c>
    </row>
    <row r="149" spans="1:15" ht="12">
      <c r="A149" s="5">
        <v>404015221</v>
      </c>
      <c r="B149" s="12" t="s">
        <v>147</v>
      </c>
      <c r="C149" s="6">
        <v>518988.75</v>
      </c>
      <c r="D149" s="6">
        <v>518988.75</v>
      </c>
      <c r="E149" s="6">
        <v>518988.75</v>
      </c>
      <c r="F149" s="6">
        <v>518988.75</v>
      </c>
      <c r="G149" s="6">
        <v>518988.75</v>
      </c>
      <c r="H149" s="6">
        <v>518988.75</v>
      </c>
      <c r="I149" s="6">
        <v>518988.75</v>
      </c>
      <c r="J149" s="6">
        <v>518988.75</v>
      </c>
      <c r="K149" s="6">
        <v>518988.75</v>
      </c>
      <c r="L149" s="6">
        <v>518988.75</v>
      </c>
      <c r="M149" s="6">
        <v>518988.75</v>
      </c>
      <c r="N149" s="6">
        <v>518988.75</v>
      </c>
      <c r="O149" s="13">
        <f>(SUM(C149:N149))*1.05</f>
        <v>6539258.25</v>
      </c>
    </row>
    <row r="150" spans="2:15" ht="12">
      <c r="B150" s="12" t="s">
        <v>148</v>
      </c>
      <c r="C150" s="6">
        <f>+(38090000+28051503)/12</f>
        <v>5511791.916666667</v>
      </c>
      <c r="D150" s="6">
        <v>5511791.916666667</v>
      </c>
      <c r="E150" s="6">
        <v>5511791.916666667</v>
      </c>
      <c r="F150" s="6">
        <v>5511791.916666667</v>
      </c>
      <c r="G150" s="6">
        <v>5511791.916666667</v>
      </c>
      <c r="H150" s="6">
        <v>5511791.916666667</v>
      </c>
      <c r="I150" s="6">
        <v>5511791.916666667</v>
      </c>
      <c r="J150" s="6">
        <v>5511791.916666667</v>
      </c>
      <c r="K150" s="6">
        <v>5511791.916666667</v>
      </c>
      <c r="L150" s="6">
        <v>5511791.916666667</v>
      </c>
      <c r="M150" s="6">
        <v>5511791.916666667</v>
      </c>
      <c r="N150" s="6">
        <v>5511791.916666667</v>
      </c>
      <c r="O150" s="13">
        <f>(SUM(C150:N150))*1.05</f>
        <v>69448578.14999999</v>
      </c>
    </row>
  </sheetData>
  <autoFilter ref="A12:O149"/>
  <printOptions/>
  <pageMargins left="0.34" right="0.24" top="0.37" bottom="0.55" header="0" footer="0.55"/>
  <pageSetup horizontalDpi="600" verticalDpi="600" orientation="portrait" r:id="rId2"/>
  <rowBreaks count="1" manualBreakCount="1">
    <brk id="61" max="255" man="1"/>
  </rowBreaks>
  <colBreaks count="1" manualBreakCount="1">
    <brk id="1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I86"/>
  <sheetViews>
    <sheetView workbookViewId="0" topLeftCell="A25">
      <selection activeCell="E58" sqref="E58"/>
    </sheetView>
  </sheetViews>
  <sheetFormatPr defaultColWidth="11.421875" defaultRowHeight="12.75"/>
  <cols>
    <col min="1" max="1" width="5.57421875" style="0" customWidth="1"/>
    <col min="2" max="2" width="39.28125" style="0" customWidth="1"/>
    <col min="3" max="3" width="15.140625" style="19" customWidth="1"/>
    <col min="4" max="4" width="16.57421875" style="19" customWidth="1"/>
    <col min="5" max="5" width="11.28125" style="20" customWidth="1"/>
    <col min="7" max="7" width="12.7109375" style="0" hidden="1" customWidth="1"/>
    <col min="8" max="9" width="0" style="0" hidden="1" customWidth="1"/>
  </cols>
  <sheetData>
    <row r="3" ht="12.75">
      <c r="D3" s="19">
        <f>+D18-D41</f>
        <v>-196798609</v>
      </c>
    </row>
    <row r="4" spans="2:5" ht="12.75">
      <c r="B4" s="34" t="s">
        <v>149</v>
      </c>
      <c r="C4" s="34"/>
      <c r="D4" s="34"/>
      <c r="E4" s="34"/>
    </row>
    <row r="5" spans="2:5" ht="12" customHeight="1">
      <c r="B5" s="34" t="s">
        <v>150</v>
      </c>
      <c r="C5" s="34"/>
      <c r="D5" s="34"/>
      <c r="E5" s="34"/>
    </row>
    <row r="6" spans="2:5" ht="12.75">
      <c r="B6" s="34" t="s">
        <v>151</v>
      </c>
      <c r="C6" s="34"/>
      <c r="D6" s="34"/>
      <c r="E6" s="34"/>
    </row>
    <row r="7" spans="2:5" ht="12.75">
      <c r="B7" s="34" t="s">
        <v>152</v>
      </c>
      <c r="C7" s="34"/>
      <c r="D7" s="34"/>
      <c r="E7" s="34"/>
    </row>
    <row r="8" ht="12.75">
      <c r="B8" s="21" t="s">
        <v>153</v>
      </c>
    </row>
    <row r="9" spans="3:5" ht="12.75">
      <c r="C9" s="22" t="s">
        <v>154</v>
      </c>
      <c r="D9" s="22" t="s">
        <v>155</v>
      </c>
      <c r="E9" s="23" t="s">
        <v>156</v>
      </c>
    </row>
    <row r="10" spans="2:5" ht="12.75">
      <c r="B10" t="s">
        <v>157</v>
      </c>
      <c r="C10" s="19">
        <v>8020548828</v>
      </c>
      <c r="D10" s="19">
        <v>4819576560</v>
      </c>
      <c r="E10" s="20">
        <f aca="true" t="shared" si="0" ref="E10:E18">D10/C10*100</f>
        <v>60.09035869434146</v>
      </c>
    </row>
    <row r="11" spans="2:5" ht="12.75">
      <c r="B11" t="s">
        <v>158</v>
      </c>
      <c r="C11" s="19">
        <v>6678652596</v>
      </c>
      <c r="D11" s="19">
        <f>5155087698+I13</f>
        <v>5639546866</v>
      </c>
      <c r="E11" s="20">
        <f t="shared" si="0"/>
        <v>84.44138671590218</v>
      </c>
    </row>
    <row r="12" spans="2:5" ht="12.75">
      <c r="B12" t="s">
        <v>159</v>
      </c>
      <c r="C12" s="19">
        <v>574963932</v>
      </c>
      <c r="D12" s="19">
        <v>388716619</v>
      </c>
      <c r="E12" s="20">
        <f t="shared" si="0"/>
        <v>67.60713105043953</v>
      </c>
    </row>
    <row r="13" spans="2:9" ht="12.75">
      <c r="B13" t="s">
        <v>160</v>
      </c>
      <c r="C13" s="24">
        <v>729647585</v>
      </c>
      <c r="D13" s="24">
        <f>+H13</f>
        <v>604106000</v>
      </c>
      <c r="E13" s="25">
        <f t="shared" si="0"/>
        <v>82.79421633390317</v>
      </c>
      <c r="G13" s="26">
        <v>1088565168</v>
      </c>
      <c r="H13" s="19">
        <v>604106000</v>
      </c>
      <c r="I13" s="19">
        <f>+G13-H13</f>
        <v>484459168</v>
      </c>
    </row>
    <row r="14" spans="2:5" ht="12.75">
      <c r="B14" t="s">
        <v>161</v>
      </c>
      <c r="C14" s="19">
        <v>728004</v>
      </c>
      <c r="D14" s="19">
        <v>115641</v>
      </c>
      <c r="E14" s="20">
        <f t="shared" si="0"/>
        <v>15.88466546887105</v>
      </c>
    </row>
    <row r="15" spans="2:5" ht="12.75">
      <c r="B15" t="s">
        <v>162</v>
      </c>
      <c r="C15" s="19">
        <v>542405948</v>
      </c>
      <c r="D15" s="19">
        <v>261334526</v>
      </c>
      <c r="E15" s="20">
        <f t="shared" si="0"/>
        <v>48.18061582171293</v>
      </c>
    </row>
    <row r="16" spans="2:5" ht="12.75">
      <c r="B16" t="s">
        <v>163</v>
      </c>
      <c r="C16" s="24">
        <v>32700500</v>
      </c>
      <c r="D16" s="24">
        <v>47501338</v>
      </c>
      <c r="E16" s="25">
        <f t="shared" si="0"/>
        <v>145.26180945245486</v>
      </c>
    </row>
    <row r="17" spans="2:5" ht="12.75">
      <c r="B17" t="s">
        <v>164</v>
      </c>
      <c r="C17" s="24">
        <v>30925248</v>
      </c>
      <c r="D17" s="24">
        <v>35935685</v>
      </c>
      <c r="E17" s="25">
        <f t="shared" si="0"/>
        <v>116.20176821217407</v>
      </c>
    </row>
    <row r="18" spans="2:5" ht="12.75">
      <c r="B18" s="21" t="s">
        <v>25</v>
      </c>
      <c r="C18" s="27">
        <f>SUM(C10:C17)</f>
        <v>16610572641</v>
      </c>
      <c r="D18" s="27">
        <f>SUM(D10:D17)</f>
        <v>11796833235</v>
      </c>
      <c r="E18" s="28">
        <f t="shared" si="0"/>
        <v>71.02002736426913</v>
      </c>
    </row>
    <row r="22" spans="2:5" ht="12.75">
      <c r="B22" s="21" t="s">
        <v>165</v>
      </c>
      <c r="C22" s="22" t="s">
        <v>154</v>
      </c>
      <c r="D22" s="22" t="s">
        <v>155</v>
      </c>
      <c r="E22" s="23" t="s">
        <v>156</v>
      </c>
    </row>
    <row r="24" spans="2:5" ht="12.75">
      <c r="B24" t="s">
        <v>166</v>
      </c>
      <c r="C24" s="19">
        <v>9962884026</v>
      </c>
      <c r="D24" s="19">
        <v>7062340719</v>
      </c>
      <c r="E24" s="20">
        <f aca="true" t="shared" si="1" ref="E24:E41">D24/C24*100</f>
        <v>70.8865093738872</v>
      </c>
    </row>
    <row r="25" spans="2:5" ht="12.75">
      <c r="B25" t="s">
        <v>167</v>
      </c>
      <c r="C25" s="19">
        <v>487997593</v>
      </c>
      <c r="D25" s="19">
        <v>312194456</v>
      </c>
      <c r="E25" s="20">
        <f t="shared" si="1"/>
        <v>63.97458931728788</v>
      </c>
    </row>
    <row r="26" spans="2:5" ht="12.75">
      <c r="B26" t="s">
        <v>168</v>
      </c>
      <c r="C26" s="19">
        <v>7920000</v>
      </c>
      <c r="D26" s="19">
        <v>2610000</v>
      </c>
      <c r="E26" s="20">
        <f t="shared" si="1"/>
        <v>32.95454545454545</v>
      </c>
    </row>
    <row r="27" spans="2:5" ht="12.75">
      <c r="B27" t="s">
        <v>169</v>
      </c>
      <c r="C27" s="19">
        <v>39491819</v>
      </c>
      <c r="D27" s="19">
        <v>15720590</v>
      </c>
      <c r="E27" s="20">
        <f t="shared" si="1"/>
        <v>39.807206652091665</v>
      </c>
    </row>
    <row r="28" spans="2:5" ht="12.75">
      <c r="B28" t="s">
        <v>170</v>
      </c>
      <c r="C28" s="19">
        <v>895332414</v>
      </c>
      <c r="D28" s="19">
        <v>538944155</v>
      </c>
      <c r="E28" s="20">
        <f t="shared" si="1"/>
        <v>60.194866908951205</v>
      </c>
    </row>
    <row r="29" spans="2:5" ht="12.75">
      <c r="B29" t="s">
        <v>171</v>
      </c>
      <c r="C29" s="19">
        <v>3525302590</v>
      </c>
      <c r="D29" s="19">
        <v>2456178808</v>
      </c>
      <c r="E29" s="20">
        <f t="shared" si="1"/>
        <v>69.67285063606413</v>
      </c>
    </row>
    <row r="30" spans="2:5" ht="12.75">
      <c r="B30" t="s">
        <v>172</v>
      </c>
      <c r="C30" s="19">
        <v>1647614</v>
      </c>
      <c r="D30" s="19">
        <v>1545920</v>
      </c>
      <c r="E30" s="20">
        <f t="shared" si="1"/>
        <v>93.82780190020236</v>
      </c>
    </row>
    <row r="31" spans="2:5" ht="12.75">
      <c r="B31" t="s">
        <v>173</v>
      </c>
      <c r="C31" s="19">
        <v>1214888</v>
      </c>
      <c r="D31" s="19">
        <v>823630</v>
      </c>
      <c r="E31" s="20">
        <f t="shared" si="1"/>
        <v>67.79472675670515</v>
      </c>
    </row>
    <row r="32" spans="2:5" ht="12.75">
      <c r="B32" t="s">
        <v>174</v>
      </c>
      <c r="C32" s="24">
        <v>30041927</v>
      </c>
      <c r="D32" s="24">
        <v>13076489</v>
      </c>
      <c r="E32" s="25">
        <f t="shared" si="1"/>
        <v>43.52746413370887</v>
      </c>
    </row>
    <row r="33" spans="2:5" ht="12.75">
      <c r="B33" t="s">
        <v>175</v>
      </c>
      <c r="C33" s="19">
        <v>662339568</v>
      </c>
      <c r="D33" s="19">
        <v>429870699</v>
      </c>
      <c r="E33" s="20">
        <f t="shared" si="1"/>
        <v>64.90185997766028</v>
      </c>
    </row>
    <row r="34" spans="2:5" ht="12.75">
      <c r="B34" t="s">
        <v>176</v>
      </c>
      <c r="C34" s="19">
        <v>144091575</v>
      </c>
      <c r="D34" s="19">
        <v>70846586</v>
      </c>
      <c r="E34" s="20">
        <f t="shared" si="1"/>
        <v>49.16775043926059</v>
      </c>
    </row>
    <row r="35" spans="2:5" ht="12.75">
      <c r="B35" t="s">
        <v>177</v>
      </c>
      <c r="C35" s="19">
        <v>6030878</v>
      </c>
      <c r="D35" s="19">
        <v>3769449</v>
      </c>
      <c r="E35" s="20">
        <f t="shared" si="1"/>
        <v>62.502491345372924</v>
      </c>
    </row>
    <row r="36" spans="2:5" ht="12.75">
      <c r="B36" t="s">
        <v>178</v>
      </c>
      <c r="C36" s="19">
        <v>29018995</v>
      </c>
      <c r="D36" s="19">
        <v>17621703</v>
      </c>
      <c r="E36" s="20">
        <f t="shared" si="1"/>
        <v>60.72471841288783</v>
      </c>
    </row>
    <row r="37" spans="2:5" ht="12.75">
      <c r="B37" t="s">
        <v>179</v>
      </c>
      <c r="C37" s="19">
        <v>6529725</v>
      </c>
      <c r="D37" s="19">
        <v>2623282</v>
      </c>
      <c r="E37" s="20">
        <f t="shared" si="1"/>
        <v>40.174463702529586</v>
      </c>
    </row>
    <row r="38" spans="2:5" ht="12.75">
      <c r="B38" t="s">
        <v>180</v>
      </c>
      <c r="C38" s="24">
        <v>56778992</v>
      </c>
      <c r="D38" s="24">
        <v>78701785</v>
      </c>
      <c r="E38" s="25">
        <f t="shared" si="1"/>
        <v>138.6107470875848</v>
      </c>
    </row>
    <row r="39" spans="2:5" ht="12.75">
      <c r="B39" t="s">
        <v>181</v>
      </c>
      <c r="C39" s="19">
        <v>709435748</v>
      </c>
      <c r="D39" s="19">
        <v>457035299</v>
      </c>
      <c r="E39" s="20">
        <f t="shared" si="1"/>
        <v>64.42236668908316</v>
      </c>
    </row>
    <row r="40" spans="2:7" ht="12.75">
      <c r="B40" t="s">
        <v>182</v>
      </c>
      <c r="C40" s="24">
        <v>44514289</v>
      </c>
      <c r="D40" s="24">
        <v>529728274</v>
      </c>
      <c r="E40" s="25">
        <f t="shared" si="1"/>
        <v>1190.0184994530632</v>
      </c>
      <c r="G40" t="s">
        <v>183</v>
      </c>
    </row>
    <row r="41" spans="2:5" ht="12.75">
      <c r="B41" s="21" t="s">
        <v>184</v>
      </c>
      <c r="C41" s="27">
        <f>SUM(C24:C40)</f>
        <v>16610572641</v>
      </c>
      <c r="D41" s="27">
        <f>SUM(D24:D40)</f>
        <v>11993631844</v>
      </c>
      <c r="E41" s="28">
        <f t="shared" si="1"/>
        <v>72.20480656034717</v>
      </c>
    </row>
    <row r="51" spans="2:3" ht="12.75">
      <c r="B51" s="34" t="s">
        <v>185</v>
      </c>
      <c r="C51" s="34"/>
    </row>
    <row r="52" spans="2:3" ht="12.75">
      <c r="B52" s="34" t="s">
        <v>186</v>
      </c>
      <c r="C52" s="34"/>
    </row>
    <row r="53" spans="2:3" ht="12.75">
      <c r="B53" s="34" t="s">
        <v>187</v>
      </c>
      <c r="C53" s="34"/>
    </row>
    <row r="54" spans="2:3" ht="12.75">
      <c r="B54" s="21" t="s">
        <v>188</v>
      </c>
      <c r="C54" s="29" t="s">
        <v>189</v>
      </c>
    </row>
    <row r="55" spans="2:3" ht="12.75">
      <c r="B55" t="s">
        <v>157</v>
      </c>
      <c r="C55" s="30">
        <f aca="true" t="shared" si="2" ref="C55:C62">C10/$C$18</f>
        <v>0.4828580568139367</v>
      </c>
    </row>
    <row r="56" spans="2:3" ht="12.75">
      <c r="B56" t="s">
        <v>158</v>
      </c>
      <c r="C56" s="30">
        <f t="shared" si="2"/>
        <v>0.40207238728874595</v>
      </c>
    </row>
    <row r="57" spans="2:3" ht="12.75">
      <c r="B57" t="s">
        <v>159</v>
      </c>
      <c r="C57" s="30">
        <f t="shared" si="2"/>
        <v>0.03461433536498388</v>
      </c>
    </row>
    <row r="58" spans="2:3" ht="12.75">
      <c r="B58" t="s">
        <v>190</v>
      </c>
      <c r="C58" s="30">
        <f t="shared" si="2"/>
        <v>0.04392669661484189</v>
      </c>
    </row>
    <row r="59" spans="2:3" ht="12.75">
      <c r="B59" t="s">
        <v>161</v>
      </c>
      <c r="C59" s="30">
        <f t="shared" si="2"/>
        <v>4.382774849092573E-05</v>
      </c>
    </row>
    <row r="60" spans="2:3" ht="12.75">
      <c r="B60" t="s">
        <v>162</v>
      </c>
      <c r="C60" s="30">
        <f t="shared" si="2"/>
        <v>0.03265425941193474</v>
      </c>
    </row>
    <row r="61" spans="2:3" ht="12.75">
      <c r="B61" t="s">
        <v>163</v>
      </c>
      <c r="C61" s="30">
        <f t="shared" si="2"/>
        <v>0.0019686557897037886</v>
      </c>
    </row>
    <row r="62" spans="2:3" ht="12.75">
      <c r="B62" t="s">
        <v>191</v>
      </c>
      <c r="C62" s="30">
        <f t="shared" si="2"/>
        <v>0.0018617809673621354</v>
      </c>
    </row>
    <row r="63" ht="12.75">
      <c r="C63" s="30"/>
    </row>
    <row r="64" spans="2:3" ht="12.75">
      <c r="B64" s="21" t="s">
        <v>25</v>
      </c>
      <c r="C64" s="31">
        <f>SUM(C55:C62)</f>
        <v>1.0000000000000002</v>
      </c>
    </row>
    <row r="65" spans="2:3" ht="12.75">
      <c r="B65" s="21"/>
      <c r="C65" s="30"/>
    </row>
    <row r="66" spans="2:3" ht="12.75">
      <c r="B66" s="21" t="s">
        <v>165</v>
      </c>
      <c r="C66" s="30"/>
    </row>
    <row r="67" spans="2:3" ht="12.75">
      <c r="B67" t="s">
        <v>166</v>
      </c>
      <c r="C67" s="30">
        <f aca="true" t="shared" si="3" ref="C67:C83">C24/$C$41</f>
        <v>0.5997917255067137</v>
      </c>
    </row>
    <row r="68" spans="2:3" ht="12.75">
      <c r="B68" t="s">
        <v>167</v>
      </c>
      <c r="C68" s="30">
        <f t="shared" si="3"/>
        <v>0.0293787338670957</v>
      </c>
    </row>
    <row r="69" spans="2:3" ht="12.75">
      <c r="B69" t="s">
        <v>192</v>
      </c>
      <c r="C69" s="30">
        <f t="shared" si="3"/>
        <v>0.0004768047538861487</v>
      </c>
    </row>
    <row r="70" spans="2:3" ht="12.75">
      <c r="B70" t="s">
        <v>169</v>
      </c>
      <c r="C70" s="30">
        <f t="shared" si="3"/>
        <v>0.0023775109897489054</v>
      </c>
    </row>
    <row r="71" spans="2:3" ht="12.75">
      <c r="B71" t="s">
        <v>193</v>
      </c>
      <c r="C71" s="30">
        <f t="shared" si="3"/>
        <v>0.05390135748782341</v>
      </c>
    </row>
    <row r="72" spans="2:3" ht="12.75">
      <c r="B72" t="s">
        <v>171</v>
      </c>
      <c r="C72" s="30">
        <f t="shared" si="3"/>
        <v>0.21223245376251926</v>
      </c>
    </row>
    <row r="73" spans="2:3" ht="12.75">
      <c r="B73" t="s">
        <v>194</v>
      </c>
      <c r="C73" s="30">
        <f t="shared" si="3"/>
        <v>9.919068027391073E-05</v>
      </c>
    </row>
    <row r="74" spans="2:3" ht="12.75">
      <c r="B74" t="s">
        <v>195</v>
      </c>
      <c r="C74" s="30">
        <f t="shared" si="3"/>
        <v>7.31394411413176E-05</v>
      </c>
    </row>
    <row r="75" spans="2:3" ht="12.75">
      <c r="B75" t="s">
        <v>196</v>
      </c>
      <c r="C75" s="30">
        <f t="shared" si="3"/>
        <v>0.0018086027284723038</v>
      </c>
    </row>
    <row r="76" spans="2:3" ht="12.75">
      <c r="B76" t="s">
        <v>197</v>
      </c>
      <c r="C76" s="30">
        <f t="shared" si="3"/>
        <v>0.03987457761481036</v>
      </c>
    </row>
    <row r="77" spans="2:3" ht="12.75">
      <c r="B77" t="s">
        <v>198</v>
      </c>
      <c r="C77" s="30">
        <f t="shared" si="3"/>
        <v>0.00867469039835133</v>
      </c>
    </row>
    <row r="78" spans="2:3" ht="12.75">
      <c r="B78" t="s">
        <v>177</v>
      </c>
      <c r="C78" s="30">
        <f t="shared" si="3"/>
        <v>0.0003630746591549733</v>
      </c>
    </row>
    <row r="79" spans="2:3" ht="12.75">
      <c r="B79" t="s">
        <v>178</v>
      </c>
      <c r="C79" s="30">
        <f t="shared" si="3"/>
        <v>0.0017470195415401994</v>
      </c>
    </row>
    <row r="80" spans="2:3" ht="12.75">
      <c r="B80" t="s">
        <v>179</v>
      </c>
      <c r="C80" s="30">
        <f t="shared" si="3"/>
        <v>0.00039310655575369095</v>
      </c>
    </row>
    <row r="81" spans="2:3" ht="12.75">
      <c r="B81" t="s">
        <v>180</v>
      </c>
      <c r="C81" s="30">
        <f t="shared" si="3"/>
        <v>0.0034182441043514654</v>
      </c>
    </row>
    <row r="82" spans="2:3" ht="12.75">
      <c r="B82" t="s">
        <v>181</v>
      </c>
      <c r="C82" s="30">
        <f t="shared" si="3"/>
        <v>0.0427098910635323</v>
      </c>
    </row>
    <row r="83" spans="2:3" ht="12.75">
      <c r="B83" t="s">
        <v>182</v>
      </c>
      <c r="C83" s="30">
        <f t="shared" si="3"/>
        <v>0.0026798768448310474</v>
      </c>
    </row>
    <row r="84" ht="12.75">
      <c r="C84" s="30"/>
    </row>
    <row r="85" spans="2:3" ht="12.75">
      <c r="B85" s="21" t="s">
        <v>184</v>
      </c>
      <c r="C85" s="31">
        <f>SUM(C67:C83)</f>
        <v>0.9999999999999998</v>
      </c>
    </row>
    <row r="86" ht="12.75">
      <c r="C86" s="30"/>
    </row>
  </sheetData>
  <mergeCells count="7">
    <mergeCell ref="B52:C52"/>
    <mergeCell ref="B53:C53"/>
    <mergeCell ref="B51:C51"/>
    <mergeCell ref="B4:E4"/>
    <mergeCell ref="B5:E5"/>
    <mergeCell ref="B6:E6"/>
    <mergeCell ref="B7:E7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Punta Arenas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Katherinne Urtubia</dc:creator>
  <cp:keywords/>
  <dc:description/>
  <cp:lastModifiedBy>Jessica Alvarado</cp:lastModifiedBy>
  <cp:lastPrinted>2011-07-20T16:24:07Z</cp:lastPrinted>
  <dcterms:created xsi:type="dcterms:W3CDTF">2010-09-27T22:10:42Z</dcterms:created>
  <dcterms:modified xsi:type="dcterms:W3CDTF">2011-07-28T15:45:11Z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